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588" activeTab="0"/>
  </bookViews>
  <sheets>
    <sheet name=" an 2016" sheetId="1" r:id="rId1"/>
  </sheets>
  <definedNames>
    <definedName name="_xlnm.Print_Area" localSheetId="0">' an 2016'!$A$72:$R$202</definedName>
  </definedNames>
  <calcPr fullCalcOnLoad="1"/>
</workbook>
</file>

<file path=xl/comments1.xml><?xml version="1.0" encoding="utf-8"?>
<comments xmlns="http://schemas.openxmlformats.org/spreadsheetml/2006/main">
  <authors>
    <author>gricore</author>
  </authors>
  <commentList>
    <comment ref="E96" authorId="0">
      <text>
        <r>
          <rPr>
            <b/>
            <sz val="8"/>
            <rFont val="Tahoma"/>
            <family val="0"/>
          </rPr>
          <t>gricore: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<sst xmlns="http://schemas.openxmlformats.org/spreadsheetml/2006/main" count="540" uniqueCount="136">
  <si>
    <t>Denumire</t>
  </si>
  <si>
    <t>Trim I</t>
  </si>
  <si>
    <t>Total</t>
  </si>
  <si>
    <t>Trim.II</t>
  </si>
  <si>
    <t>Trim.III</t>
  </si>
  <si>
    <t xml:space="preserve">Total </t>
  </si>
  <si>
    <t>spital</t>
  </si>
  <si>
    <t>Ianuarie</t>
  </si>
  <si>
    <t>Februarie</t>
  </si>
  <si>
    <t>Martie</t>
  </si>
  <si>
    <t>Trim.I</t>
  </si>
  <si>
    <t>Aprilie</t>
  </si>
  <si>
    <t>Mai</t>
  </si>
  <si>
    <t>Iunie</t>
  </si>
  <si>
    <t xml:space="preserve">Iulie </t>
  </si>
  <si>
    <t>August</t>
  </si>
  <si>
    <t>Septembrie</t>
  </si>
  <si>
    <t>Octombrie</t>
  </si>
  <si>
    <t>Noiembrie</t>
  </si>
  <si>
    <t>Decembrie</t>
  </si>
  <si>
    <t>Trim.IV</t>
  </si>
  <si>
    <t>Rm.Sarat</t>
  </si>
  <si>
    <t>Nehoiu</t>
  </si>
  <si>
    <t>V.Voda</t>
  </si>
  <si>
    <t>Sapoca</t>
  </si>
  <si>
    <t>Smeeni</t>
  </si>
  <si>
    <t>Patarlagele</t>
  </si>
  <si>
    <t>Parscov</t>
  </si>
  <si>
    <t>Pogoanele</t>
  </si>
  <si>
    <t>Buzau</t>
  </si>
  <si>
    <t>Ambulanta</t>
  </si>
  <si>
    <t xml:space="preserve"> </t>
  </si>
  <si>
    <t xml:space="preserve">chelt.pers. </t>
  </si>
  <si>
    <t>chelt.adm.funct</t>
  </si>
  <si>
    <t>total an</t>
  </si>
  <si>
    <t xml:space="preserve">CABINETE </t>
  </si>
  <si>
    <t>TBC+PLANING</t>
  </si>
  <si>
    <t xml:space="preserve">STRUCTURI </t>
  </si>
  <si>
    <t>URGENTE</t>
  </si>
  <si>
    <t>MEDICI</t>
  </si>
  <si>
    <t>REZIDENTI</t>
  </si>
  <si>
    <t>furnizor</t>
  </si>
  <si>
    <t>STAGIARI</t>
  </si>
  <si>
    <t>rezidenti</t>
  </si>
  <si>
    <t>stagiari</t>
  </si>
  <si>
    <t>LSM</t>
  </si>
  <si>
    <t xml:space="preserve">Dializa </t>
  </si>
  <si>
    <t>an 2005</t>
  </si>
  <si>
    <t>chelt .pers.an 2005</t>
  </si>
  <si>
    <t>total an 2005</t>
  </si>
  <si>
    <t>Proiect de angajament legal conform adresei C.N.A.S  CC nr.35/05.01.2005</t>
  </si>
  <si>
    <r>
      <t>I</t>
    </r>
    <r>
      <rPr>
        <b/>
        <sz val="12"/>
        <rFont val="Arial"/>
        <family val="2"/>
      </rPr>
      <t xml:space="preserve">n urma propunerilor unitatilor sanitare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</si>
  <si>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Investig.paraclinice:</t>
  </si>
  <si>
    <t>Spit.Buzau</t>
  </si>
  <si>
    <t>Spit.Rm.Sarat</t>
  </si>
  <si>
    <t>595.939.600 lei</t>
  </si>
  <si>
    <t>Spit.Nehoiu</t>
  </si>
  <si>
    <t>186.960.000 lei</t>
  </si>
  <si>
    <t>268.852.294 lei</t>
  </si>
  <si>
    <t>504.119.400 lei</t>
  </si>
  <si>
    <t xml:space="preserve">Proiect de angajament legal </t>
  </si>
  <si>
    <t>an 2006</t>
  </si>
  <si>
    <t>chelt .pers.an 2006</t>
  </si>
  <si>
    <t>total an 2006</t>
  </si>
  <si>
    <t xml:space="preserve">Transport </t>
  </si>
  <si>
    <t>dializati</t>
  </si>
  <si>
    <t>TBC+PLANING+</t>
  </si>
  <si>
    <t>LSM+boli infectioase</t>
  </si>
  <si>
    <t>Ambulanta Bz.</t>
  </si>
  <si>
    <t>Sp.Jud.Buzau</t>
  </si>
  <si>
    <t>Spitalizare de zi</t>
  </si>
  <si>
    <t>SC Ecomed SRL</t>
  </si>
  <si>
    <t>an 2007</t>
  </si>
  <si>
    <t>Sp.Rm.Sarat</t>
  </si>
  <si>
    <t>Total Buzau</t>
  </si>
  <si>
    <t>Total Rm.Sarat</t>
  </si>
  <si>
    <t>Buzau-drg</t>
  </si>
  <si>
    <t>Rm.Sarat-drg</t>
  </si>
  <si>
    <t>Buzau-</t>
  </si>
  <si>
    <t>Sapoca-</t>
  </si>
  <si>
    <t>Spit.Rm.Sarat-lab</t>
  </si>
  <si>
    <t xml:space="preserve"> Total</t>
  </si>
  <si>
    <t>Total Sapoca</t>
  </si>
  <si>
    <t>Sp.Nehoiu</t>
  </si>
  <si>
    <t>Total Nehoiu</t>
  </si>
  <si>
    <t>Sp.SF Sava-paliative</t>
  </si>
  <si>
    <t>Sp.SF Sava cronici</t>
  </si>
  <si>
    <t>Sp. Smeeni</t>
  </si>
  <si>
    <t>Sp.SF Sava CT</t>
  </si>
  <si>
    <t>Sp.SF Sava radio</t>
  </si>
  <si>
    <t>buget unitati sanitare cu paturi</t>
  </si>
  <si>
    <t>Spit.Buzau-rad</t>
  </si>
  <si>
    <t>Spit.Rm.Sarat-rad</t>
  </si>
  <si>
    <t>Spit.Smeeni-rad</t>
  </si>
  <si>
    <t>fila buget</t>
  </si>
  <si>
    <t>Medcenter</t>
  </si>
  <si>
    <t>Spit.Buzau-histo</t>
  </si>
  <si>
    <t xml:space="preserve">Sp.SF Sava </t>
  </si>
  <si>
    <t>Sapoca-ingr paliative</t>
  </si>
  <si>
    <t>Cronici+paliative</t>
  </si>
  <si>
    <t>Sapoca-drg</t>
  </si>
  <si>
    <t>Nehoiu-  drg</t>
  </si>
  <si>
    <t>Smeeni- cronici</t>
  </si>
  <si>
    <t xml:space="preserve">Sp.SF Sava- cronici </t>
  </si>
  <si>
    <t>SC Ecomed SRL- cronici</t>
  </si>
  <si>
    <t>Smeeni- paliative</t>
  </si>
  <si>
    <t>Sp.SF Sava-rec neuro</t>
  </si>
  <si>
    <t>Sp.CF-sectie ext  Buzau</t>
  </si>
  <si>
    <t>Sapoca-cronici</t>
  </si>
  <si>
    <t>an 2013</t>
  </si>
  <si>
    <t>Spit.Rm.Sarat-histo</t>
  </si>
  <si>
    <t>Sef serviciu ,</t>
  </si>
  <si>
    <t>Ec.Grigore Paula</t>
  </si>
  <si>
    <t>SC Mat Cord Biomedica</t>
  </si>
  <si>
    <t>dif oct</t>
  </si>
  <si>
    <t xml:space="preserve">dif </t>
  </si>
  <si>
    <t>Dir.Relatii Contractuale</t>
  </si>
  <si>
    <t>Jr.Ancghel Simona</t>
  </si>
  <si>
    <t xml:space="preserve">buget an </t>
  </si>
  <si>
    <t>Total SPZ</t>
  </si>
  <si>
    <t>SC Mat Cord Biomedica BZ12</t>
  </si>
  <si>
    <t>MEDCON SRL-BZ13</t>
  </si>
  <si>
    <t>ANGI SAN SRL-BZ14</t>
  </si>
  <si>
    <t>Centrul Medical Ovidius srl-BZ15</t>
  </si>
  <si>
    <t>SC Medintern SRL-BZ17</t>
  </si>
  <si>
    <t>SC Cardio clinic-BZ16</t>
  </si>
  <si>
    <t>Rm.Sarat-paliative</t>
  </si>
  <si>
    <t>Rm.Sarat-cronici</t>
  </si>
  <si>
    <t>iulie-nov</t>
  </si>
  <si>
    <t xml:space="preserve">buget trim I </t>
  </si>
  <si>
    <t>an 2017</t>
  </si>
  <si>
    <t>de contractat</t>
  </si>
  <si>
    <t>Sef serviciu DSM</t>
  </si>
  <si>
    <t>valabil 01.11.2017</t>
  </si>
  <si>
    <t xml:space="preserve"> RV8553/02.10.2017</t>
  </si>
  <si>
    <t>Anexa 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</si>
</sst>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$&quot;#,##0.00"/>
    <numFmt numFmtId="183" formatCode="0.0000"/>
    <numFmt numFmtId="184" formatCode="0.000"/>
    <numFmt numFmtId="185" formatCode="0.0"/>
    <numFmt numFmtId="186" formatCode="#,##0.000"/>
    <numFmt numFmtId="187" formatCode="#,##0.0000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2" borderId="1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/>
    </xf>
    <xf numFmtId="0" fontId="1" fillId="2" borderId="9" xfId="0" applyFont="1" applyFill="1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8" fillId="2" borderId="1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4" fillId="0" borderId="0" xfId="0" applyNumberFormat="1" applyFont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" xfId="0" applyNumberFormat="1" applyFill="1" applyBorder="1" applyAlignment="1">
      <alignment/>
    </xf>
    <xf numFmtId="4" fontId="12" fillId="0" borderId="0" xfId="0" applyNumberFormat="1" applyFont="1" applyFill="1" applyAlignment="1">
      <alignment/>
    </xf>
    <xf numFmtId="187" fontId="12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8" fillId="2" borderId="4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2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6"/>
  <sheetViews>
    <sheetView tabSelected="1" zoomScale="75" zoomScaleNormal="75" zoomScaleSheetLayoutView="75" workbookViewId="0" topLeftCell="A72">
      <selection activeCell="Z78" sqref="Z78:Z196"/>
    </sheetView>
  </sheetViews>
  <sheetFormatPr defaultColWidth="9.140625" defaultRowHeight="12.75"/>
  <cols>
    <col min="1" max="1" width="31.28125" style="0" customWidth="1"/>
    <col min="2" max="2" width="13.57421875" style="0" hidden="1" customWidth="1"/>
    <col min="3" max="3" width="13.00390625" style="0" hidden="1" customWidth="1"/>
    <col min="4" max="4" width="16.140625" style="0" hidden="1" customWidth="1"/>
    <col min="5" max="5" width="15.7109375" style="0" customWidth="1"/>
    <col min="6" max="6" width="15.8515625" style="0" customWidth="1"/>
    <col min="7" max="7" width="16.140625" style="0" customWidth="1"/>
    <col min="8" max="8" width="14.140625" style="0" customWidth="1"/>
    <col min="9" max="9" width="15.8515625" style="0" customWidth="1"/>
    <col min="10" max="10" width="15.140625" style="0" customWidth="1"/>
    <col min="11" max="11" width="14.140625" style="0" customWidth="1"/>
    <col min="12" max="12" width="15.140625" style="0" customWidth="1"/>
    <col min="13" max="13" width="14.421875" style="0" customWidth="1"/>
    <col min="14" max="14" width="14.00390625" style="0" customWidth="1"/>
    <col min="15" max="15" width="15.00390625" style="0" customWidth="1"/>
    <col min="16" max="16" width="14.140625" style="0" customWidth="1"/>
    <col min="17" max="17" width="16.140625" style="0" customWidth="1"/>
    <col min="18" max="18" width="15.421875" style="0" customWidth="1"/>
    <col min="19" max="19" width="12.7109375" style="0" hidden="1" customWidth="1"/>
    <col min="20" max="20" width="16.57421875" style="0" hidden="1" customWidth="1"/>
    <col min="21" max="21" width="14.421875" style="0" hidden="1" customWidth="1"/>
    <col min="22" max="23" width="13.28125" style="0" hidden="1" customWidth="1"/>
    <col min="24" max="24" width="14.7109375" style="0" hidden="1" customWidth="1"/>
    <col min="25" max="25" width="14.57421875" style="0" hidden="1" customWidth="1"/>
    <col min="26" max="26" width="14.57421875" style="0" bestFit="1" customWidth="1"/>
    <col min="27" max="27" width="14.421875" style="0" bestFit="1" customWidth="1"/>
    <col min="29" max="29" width="13.28125" style="0" bestFit="1" customWidth="1"/>
  </cols>
  <sheetData>
    <row r="1" spans="1:9" ht="18" hidden="1">
      <c r="A1" s="7"/>
      <c r="B1" s="7"/>
      <c r="C1" s="7"/>
      <c r="D1" s="42" t="s">
        <v>50</v>
      </c>
      <c r="E1" s="43"/>
      <c r="F1" s="43"/>
      <c r="G1" s="43"/>
      <c r="H1" s="43"/>
      <c r="I1" s="43"/>
    </row>
    <row r="2" spans="4:9" ht="18" hidden="1">
      <c r="D2" s="42" t="s">
        <v>31</v>
      </c>
      <c r="E2" s="42"/>
      <c r="F2" s="42"/>
      <c r="G2" s="42"/>
      <c r="H2" s="42"/>
      <c r="I2" s="42" t="s">
        <v>31</v>
      </c>
    </row>
    <row r="3" spans="2:9" ht="18" hidden="1">
      <c r="B3" t="s">
        <v>31</v>
      </c>
      <c r="D3" s="42"/>
      <c r="E3" s="40" t="s">
        <v>51</v>
      </c>
      <c r="F3" s="40"/>
      <c r="G3" s="41"/>
      <c r="H3" s="41"/>
      <c r="I3" s="42"/>
    </row>
    <row r="4" spans="4:9" ht="18" hidden="1">
      <c r="D4" s="42"/>
      <c r="E4" s="43"/>
      <c r="F4" s="43"/>
      <c r="G4" s="42"/>
      <c r="H4" s="42"/>
      <c r="I4" s="42"/>
    </row>
    <row r="5" ht="12.75" hidden="1">
      <c r="R5" s="38" t="s">
        <v>31</v>
      </c>
    </row>
    <row r="6" spans="1:18" ht="12.75" hidden="1">
      <c r="A6" s="9" t="s">
        <v>0</v>
      </c>
      <c r="B6" s="11"/>
      <c r="C6" s="12" t="s">
        <v>1</v>
      </c>
      <c r="D6" s="12"/>
      <c r="E6" s="9" t="s">
        <v>2</v>
      </c>
      <c r="F6" s="11"/>
      <c r="G6" s="12" t="s">
        <v>3</v>
      </c>
      <c r="H6" s="12"/>
      <c r="I6" s="9" t="s">
        <v>2</v>
      </c>
      <c r="J6" s="11"/>
      <c r="K6" s="12" t="s">
        <v>4</v>
      </c>
      <c r="L6" s="12"/>
      <c r="M6" s="9" t="s">
        <v>2</v>
      </c>
      <c r="N6" s="11"/>
      <c r="O6" s="12" t="s">
        <v>20</v>
      </c>
      <c r="P6" s="12"/>
      <c r="Q6" s="9" t="s">
        <v>2</v>
      </c>
      <c r="R6" s="9" t="s">
        <v>5</v>
      </c>
    </row>
    <row r="7" spans="1:18" ht="12.75" hidden="1">
      <c r="A7" s="10" t="s">
        <v>6</v>
      </c>
      <c r="B7" s="8" t="s">
        <v>7</v>
      </c>
      <c r="C7" s="8" t="s">
        <v>8</v>
      </c>
      <c r="D7" s="8" t="s">
        <v>9</v>
      </c>
      <c r="E7" s="10" t="s">
        <v>10</v>
      </c>
      <c r="F7" s="9" t="s">
        <v>11</v>
      </c>
      <c r="G7" s="9" t="s">
        <v>12</v>
      </c>
      <c r="H7" s="9" t="s">
        <v>13</v>
      </c>
      <c r="I7" s="13" t="s">
        <v>3</v>
      </c>
      <c r="J7" s="9" t="s">
        <v>14</v>
      </c>
      <c r="K7" s="9" t="s">
        <v>15</v>
      </c>
      <c r="L7" s="9" t="s">
        <v>16</v>
      </c>
      <c r="M7" s="13" t="s">
        <v>4</v>
      </c>
      <c r="N7" s="7" t="s">
        <v>17</v>
      </c>
      <c r="O7" s="7" t="s">
        <v>18</v>
      </c>
      <c r="P7" s="7" t="s">
        <v>19</v>
      </c>
      <c r="Q7" s="13" t="s">
        <v>20</v>
      </c>
      <c r="R7" s="13" t="s">
        <v>47</v>
      </c>
    </row>
    <row r="8" spans="1:18" ht="12.75" hidden="1">
      <c r="A8" s="32" t="s">
        <v>29</v>
      </c>
      <c r="B8" s="15">
        <v>19384622000</v>
      </c>
      <c r="C8" s="6">
        <v>21861191260</v>
      </c>
      <c r="D8" s="6">
        <v>27279055352</v>
      </c>
      <c r="E8" s="14">
        <f>SUM(B8:D8)</f>
        <v>68524868612</v>
      </c>
      <c r="F8" s="6">
        <v>24761571204</v>
      </c>
      <c r="G8" s="6">
        <v>22729466874</v>
      </c>
      <c r="H8" s="6">
        <v>22716476124</v>
      </c>
      <c r="I8" s="14">
        <f>SUM(F8:H8)</f>
        <v>70207514202</v>
      </c>
      <c r="J8" s="6">
        <v>22716476124</v>
      </c>
      <c r="K8" s="6">
        <v>22729466874</v>
      </c>
      <c r="L8" s="6">
        <v>22706798874</v>
      </c>
      <c r="M8" s="14">
        <f>SUM(J8:L8)</f>
        <v>68152741872</v>
      </c>
      <c r="N8" s="6">
        <v>22716476124</v>
      </c>
      <c r="O8" s="6">
        <v>12625754646</v>
      </c>
      <c r="P8" s="6">
        <v>2090735250</v>
      </c>
      <c r="Q8" s="35">
        <f>SUM(N8:P8)</f>
        <v>37432966020</v>
      </c>
      <c r="R8" s="14">
        <f aca="true" t="shared" si="0" ref="R8:R16">SUM(E8+I8+M8+Q8)</f>
        <v>244318090706</v>
      </c>
    </row>
    <row r="9" spans="1:18" ht="12.75" hidden="1">
      <c r="A9" s="32" t="s">
        <v>21</v>
      </c>
      <c r="B9" s="15">
        <v>7006967000</v>
      </c>
      <c r="C9" s="6">
        <v>10536674000</v>
      </c>
      <c r="D9" s="6">
        <v>9772004000</v>
      </c>
      <c r="E9" s="14">
        <f aca="true" t="shared" si="1" ref="E9:E16">SUM(B9:D9)</f>
        <v>27315645000</v>
      </c>
      <c r="F9" s="6">
        <v>9315471000</v>
      </c>
      <c r="G9" s="6">
        <v>9315472000</v>
      </c>
      <c r="H9" s="6">
        <v>9320537000</v>
      </c>
      <c r="I9" s="14">
        <f aca="true" t="shared" si="2" ref="I9:I16">SUM(F9:H9)</f>
        <v>27951480000</v>
      </c>
      <c r="J9" s="6">
        <v>9153366000</v>
      </c>
      <c r="K9" s="6">
        <v>9153366000</v>
      </c>
      <c r="L9" s="6">
        <v>9781525000</v>
      </c>
      <c r="M9" s="14">
        <f aca="true" t="shared" si="3" ref="M9:M16">SUM(J9:L9)</f>
        <v>28088257000</v>
      </c>
      <c r="N9" s="6">
        <v>349020000</v>
      </c>
      <c r="O9" s="6">
        <v>349020000</v>
      </c>
      <c r="P9" s="6">
        <v>349020000</v>
      </c>
      <c r="Q9" s="35">
        <f aca="true" t="shared" si="4" ref="Q9:Q16">SUM(N9:P9)</f>
        <v>1047060000</v>
      </c>
      <c r="R9" s="35">
        <f t="shared" si="0"/>
        <v>84402442000</v>
      </c>
    </row>
    <row r="10" spans="1:18" ht="12.75" hidden="1">
      <c r="A10" s="32" t="s">
        <v>22</v>
      </c>
      <c r="B10" s="33">
        <v>2255159000</v>
      </c>
      <c r="C10" s="34">
        <v>2800000000</v>
      </c>
      <c r="D10" s="34">
        <v>3125158200</v>
      </c>
      <c r="E10" s="35">
        <f t="shared" si="1"/>
        <v>8180317200</v>
      </c>
      <c r="F10" s="34">
        <v>3170479620</v>
      </c>
      <c r="G10" s="34">
        <v>2953863000</v>
      </c>
      <c r="H10" s="34">
        <v>2875093320</v>
      </c>
      <c r="I10" s="35">
        <f t="shared" si="2"/>
        <v>8999435940</v>
      </c>
      <c r="J10" s="34">
        <v>2748863600</v>
      </c>
      <c r="K10" s="34">
        <v>2363090400</v>
      </c>
      <c r="L10" s="34">
        <v>2363090400</v>
      </c>
      <c r="M10" s="35">
        <f t="shared" si="3"/>
        <v>7475044400</v>
      </c>
      <c r="N10" s="34">
        <v>1994871000</v>
      </c>
      <c r="O10" s="34">
        <v>1378469400</v>
      </c>
      <c r="P10" s="34">
        <v>360032060</v>
      </c>
      <c r="Q10" s="35">
        <f t="shared" si="4"/>
        <v>3733372460</v>
      </c>
      <c r="R10" s="35">
        <f t="shared" si="0"/>
        <v>28388170000</v>
      </c>
    </row>
    <row r="11" spans="1:18" ht="12.75" hidden="1">
      <c r="A11" s="32" t="s">
        <v>23</v>
      </c>
      <c r="B11" s="33">
        <v>675502000</v>
      </c>
      <c r="C11" s="34">
        <v>800000000</v>
      </c>
      <c r="D11" s="34">
        <v>801049000</v>
      </c>
      <c r="E11" s="35">
        <f t="shared" si="1"/>
        <v>2276551000</v>
      </c>
      <c r="F11" s="34">
        <v>700000000</v>
      </c>
      <c r="G11" s="34">
        <v>700000000</v>
      </c>
      <c r="H11" s="34">
        <v>701715000</v>
      </c>
      <c r="I11" s="35">
        <f t="shared" si="2"/>
        <v>2101715000</v>
      </c>
      <c r="J11" s="34">
        <v>640000000</v>
      </c>
      <c r="K11" s="34">
        <v>640000000</v>
      </c>
      <c r="L11" s="34">
        <v>628628000</v>
      </c>
      <c r="M11" s="35">
        <f t="shared" si="3"/>
        <v>1908628000</v>
      </c>
      <c r="N11" s="34">
        <v>600000000</v>
      </c>
      <c r="O11" s="34">
        <v>600000000</v>
      </c>
      <c r="P11" s="34">
        <v>428492000</v>
      </c>
      <c r="Q11" s="35">
        <f t="shared" si="4"/>
        <v>1628492000</v>
      </c>
      <c r="R11" s="35">
        <f t="shared" si="0"/>
        <v>7915386000</v>
      </c>
    </row>
    <row r="12" spans="1:18" ht="12.75" hidden="1">
      <c r="A12" s="32" t="s">
        <v>24</v>
      </c>
      <c r="B12" s="33">
        <v>7270240000</v>
      </c>
      <c r="C12" s="34">
        <v>10500000000</v>
      </c>
      <c r="D12" s="34">
        <v>12229760000</v>
      </c>
      <c r="E12" s="35">
        <f t="shared" si="1"/>
        <v>30000000000</v>
      </c>
      <c r="F12" s="34">
        <v>11000000000</v>
      </c>
      <c r="G12" s="34">
        <v>11000000000</v>
      </c>
      <c r="H12" s="34">
        <v>10000000000</v>
      </c>
      <c r="I12" s="35">
        <f t="shared" si="2"/>
        <v>32000000000</v>
      </c>
      <c r="J12" s="34">
        <v>11000000000</v>
      </c>
      <c r="K12" s="34">
        <v>11000000000</v>
      </c>
      <c r="L12" s="34">
        <v>10000000000</v>
      </c>
      <c r="M12" s="35">
        <f t="shared" si="3"/>
        <v>32000000000</v>
      </c>
      <c r="N12" s="34">
        <v>7000000000</v>
      </c>
      <c r="O12" s="34">
        <v>7149352000</v>
      </c>
      <c r="P12" s="34">
        <v>0</v>
      </c>
      <c r="Q12" s="35">
        <f t="shared" si="4"/>
        <v>14149352000</v>
      </c>
      <c r="R12" s="35">
        <f t="shared" si="0"/>
        <v>108149352000</v>
      </c>
    </row>
    <row r="13" spans="1:18" ht="12.75" hidden="1">
      <c r="A13" s="32" t="s">
        <v>25</v>
      </c>
      <c r="B13" s="15">
        <v>619431000</v>
      </c>
      <c r="C13" s="6">
        <v>710000000</v>
      </c>
      <c r="D13" s="6">
        <v>970242000</v>
      </c>
      <c r="E13" s="14">
        <f t="shared" si="1"/>
        <v>2299673000</v>
      </c>
      <c r="F13" s="6">
        <v>721232000</v>
      </c>
      <c r="G13" s="6">
        <v>721233000</v>
      </c>
      <c r="H13" s="6">
        <v>721233000</v>
      </c>
      <c r="I13" s="14">
        <f t="shared" si="2"/>
        <v>2163698000</v>
      </c>
      <c r="J13" s="6">
        <v>721232000</v>
      </c>
      <c r="K13" s="6">
        <v>721233000</v>
      </c>
      <c r="L13" s="6">
        <v>721233000</v>
      </c>
      <c r="M13" s="14">
        <f t="shared" si="3"/>
        <v>2163698000</v>
      </c>
      <c r="N13" s="6">
        <v>391526000</v>
      </c>
      <c r="O13" s="6">
        <v>381223000</v>
      </c>
      <c r="P13" s="6">
        <v>288490000</v>
      </c>
      <c r="Q13" s="35">
        <f t="shared" si="4"/>
        <v>1061239000</v>
      </c>
      <c r="R13" s="35">
        <f t="shared" si="0"/>
        <v>7688308000</v>
      </c>
    </row>
    <row r="14" spans="1:18" ht="12.75" hidden="1">
      <c r="A14" s="32" t="s">
        <v>26</v>
      </c>
      <c r="B14" s="33">
        <v>490478000</v>
      </c>
      <c r="C14" s="34">
        <v>751491000</v>
      </c>
      <c r="D14" s="34">
        <v>631520340</v>
      </c>
      <c r="E14" s="35">
        <f t="shared" si="1"/>
        <v>1873489340</v>
      </c>
      <c r="F14" s="34">
        <v>574971852</v>
      </c>
      <c r="G14" s="34">
        <v>589202310</v>
      </c>
      <c r="H14" s="34">
        <v>593945796</v>
      </c>
      <c r="I14" s="35">
        <f t="shared" si="2"/>
        <v>1758119958</v>
      </c>
      <c r="J14" s="34">
        <v>565484880</v>
      </c>
      <c r="K14" s="34">
        <v>565484880</v>
      </c>
      <c r="L14" s="34">
        <v>612826404</v>
      </c>
      <c r="M14" s="35">
        <f t="shared" si="3"/>
        <v>1743796164</v>
      </c>
      <c r="N14" s="34">
        <v>538517340</v>
      </c>
      <c r="O14" s="34">
        <v>538517340</v>
      </c>
      <c r="P14" s="34">
        <v>538747858</v>
      </c>
      <c r="Q14" s="35">
        <f t="shared" si="4"/>
        <v>1615782538</v>
      </c>
      <c r="R14" s="35">
        <f t="shared" si="0"/>
        <v>6991188000</v>
      </c>
    </row>
    <row r="15" spans="1:18" ht="12.75" hidden="1">
      <c r="A15" s="32" t="s">
        <v>27</v>
      </c>
      <c r="B15" s="15">
        <v>663020000</v>
      </c>
      <c r="C15" s="6">
        <v>750000000</v>
      </c>
      <c r="D15" s="6">
        <v>1844317000</v>
      </c>
      <c r="E15" s="35">
        <f t="shared" si="1"/>
        <v>3257337000</v>
      </c>
      <c r="F15" s="6">
        <v>900000000</v>
      </c>
      <c r="G15" s="6">
        <v>900000000</v>
      </c>
      <c r="H15" s="6">
        <v>890050000</v>
      </c>
      <c r="I15" s="14">
        <f t="shared" si="2"/>
        <v>2690050000</v>
      </c>
      <c r="J15" s="6">
        <v>800000000</v>
      </c>
      <c r="K15" s="6">
        <v>700000000</v>
      </c>
      <c r="L15" s="6">
        <v>591510000</v>
      </c>
      <c r="M15" s="14">
        <f t="shared" si="3"/>
        <v>2091510000</v>
      </c>
      <c r="N15" s="6">
        <v>500000000</v>
      </c>
      <c r="O15" s="6">
        <v>51319000</v>
      </c>
      <c r="P15" s="6">
        <v>0</v>
      </c>
      <c r="Q15" s="35">
        <f t="shared" si="4"/>
        <v>551319000</v>
      </c>
      <c r="R15" s="35">
        <f t="shared" si="0"/>
        <v>8590216000</v>
      </c>
    </row>
    <row r="16" spans="1:18" ht="12.75" hidden="1">
      <c r="A16" s="32" t="s">
        <v>28</v>
      </c>
      <c r="B16" s="15">
        <v>219130000</v>
      </c>
      <c r="C16" s="6">
        <v>173000000</v>
      </c>
      <c r="D16" s="6">
        <v>150880000</v>
      </c>
      <c r="E16" s="14">
        <f t="shared" si="1"/>
        <v>543010000</v>
      </c>
      <c r="F16" s="6">
        <v>155000000</v>
      </c>
      <c r="G16" s="6">
        <v>186000000</v>
      </c>
      <c r="H16" s="6">
        <v>184000000</v>
      </c>
      <c r="I16" s="14">
        <f t="shared" si="2"/>
        <v>525000000</v>
      </c>
      <c r="J16" s="6">
        <v>193000000</v>
      </c>
      <c r="K16" s="6">
        <v>191000000</v>
      </c>
      <c r="L16" s="6">
        <v>125719000</v>
      </c>
      <c r="M16" s="14">
        <f t="shared" si="3"/>
        <v>509719000</v>
      </c>
      <c r="N16" s="6">
        <v>14600000</v>
      </c>
      <c r="O16" s="6">
        <v>14600000</v>
      </c>
      <c r="P16" s="6">
        <v>15667000</v>
      </c>
      <c r="Q16" s="35">
        <f t="shared" si="4"/>
        <v>44867000</v>
      </c>
      <c r="R16" s="35">
        <f t="shared" si="0"/>
        <v>1622596000</v>
      </c>
    </row>
    <row r="17" spans="1:18" ht="12.75" hidden="1">
      <c r="A17" s="8" t="s">
        <v>2</v>
      </c>
      <c r="B17" s="15">
        <f aca="true" t="shared" si="5" ref="B17:G17">SUM(B8:B16)</f>
        <v>38584549000</v>
      </c>
      <c r="C17" s="6">
        <f t="shared" si="5"/>
        <v>48882356260</v>
      </c>
      <c r="D17" s="6">
        <f t="shared" si="5"/>
        <v>56803985892</v>
      </c>
      <c r="E17" s="14">
        <f t="shared" si="5"/>
        <v>144270891152</v>
      </c>
      <c r="F17" s="6">
        <f t="shared" si="5"/>
        <v>51298725676</v>
      </c>
      <c r="G17" s="6">
        <f t="shared" si="5"/>
        <v>49095237184</v>
      </c>
      <c r="H17" s="6">
        <f>SUM(H8:H15)</f>
        <v>47819050240</v>
      </c>
      <c r="I17" s="14">
        <f>SUM(I8:I16)</f>
        <v>148397013100</v>
      </c>
      <c r="J17" s="6">
        <f>SUM(J8:J16)</f>
        <v>48538422604</v>
      </c>
      <c r="K17" s="6">
        <f>SUM(K8:K16)</f>
        <v>48063641154</v>
      </c>
      <c r="L17" s="6">
        <f>SUM(L8:L16)</f>
        <v>47531330678</v>
      </c>
      <c r="M17" s="14">
        <f>(J17+K17+L17)</f>
        <v>144133394436</v>
      </c>
      <c r="N17" s="6">
        <f>SUM(N8:N16)</f>
        <v>34105010464</v>
      </c>
      <c r="O17" s="6">
        <f>SUM(O8:O16)</f>
        <v>23088255386</v>
      </c>
      <c r="P17" s="6">
        <f>SUM(P8:P16)</f>
        <v>4071184168</v>
      </c>
      <c r="Q17" s="14">
        <f>SUM(Q8:Q16)</f>
        <v>61264450018</v>
      </c>
      <c r="R17" s="14">
        <f>SUM(R8:R16)</f>
        <v>498065748706</v>
      </c>
    </row>
    <row r="18" ht="12.75" hidden="1"/>
    <row r="19" spans="7:8" ht="12.75" hidden="1">
      <c r="G19" s="4" t="s">
        <v>31</v>
      </c>
      <c r="H19" t="s">
        <v>31</v>
      </c>
    </row>
    <row r="20" spans="2:14" ht="12.75" hidden="1">
      <c r="B20" s="7" t="s">
        <v>35</v>
      </c>
      <c r="C20" s="7" t="s">
        <v>36</v>
      </c>
      <c r="D20" s="7" t="s">
        <v>45</v>
      </c>
      <c r="G20" s="7" t="s">
        <v>37</v>
      </c>
      <c r="H20" s="7" t="s">
        <v>38</v>
      </c>
      <c r="L20" s="7" t="s">
        <v>39</v>
      </c>
      <c r="M20" s="7" t="s">
        <v>40</v>
      </c>
      <c r="N20" s="7" t="s">
        <v>42</v>
      </c>
    </row>
    <row r="21" spans="1:18" ht="12.75" hidden="1">
      <c r="A21" s="17" t="s">
        <v>0</v>
      </c>
      <c r="B21" s="133" t="s">
        <v>49</v>
      </c>
      <c r="C21" s="134"/>
      <c r="D21" s="135"/>
      <c r="E21" s="16"/>
      <c r="F21" s="17" t="s">
        <v>0</v>
      </c>
      <c r="G21" s="133" t="s">
        <v>49</v>
      </c>
      <c r="H21" s="134"/>
      <c r="I21" s="135"/>
      <c r="J21" s="16"/>
      <c r="K21" s="17" t="s">
        <v>0</v>
      </c>
      <c r="L21" s="133" t="s">
        <v>48</v>
      </c>
      <c r="M21" s="134"/>
      <c r="N21" s="135"/>
      <c r="O21" s="16"/>
      <c r="P21" s="16"/>
      <c r="Q21" s="16"/>
      <c r="R21" s="16"/>
    </row>
    <row r="22" spans="1:18" ht="13.5" hidden="1" thickBot="1">
      <c r="A22" s="23" t="s">
        <v>6</v>
      </c>
      <c r="B22" s="24" t="s">
        <v>32</v>
      </c>
      <c r="C22" s="24" t="s">
        <v>33</v>
      </c>
      <c r="D22" s="25" t="s">
        <v>34</v>
      </c>
      <c r="E22" s="16"/>
      <c r="F22" s="23" t="s">
        <v>6</v>
      </c>
      <c r="G22" s="24" t="s">
        <v>32</v>
      </c>
      <c r="H22" s="24" t="s">
        <v>33</v>
      </c>
      <c r="I22" s="25" t="s">
        <v>34</v>
      </c>
      <c r="J22" s="16"/>
      <c r="K22" s="23" t="s">
        <v>6</v>
      </c>
      <c r="L22" s="24" t="s">
        <v>43</v>
      </c>
      <c r="M22" s="24" t="s">
        <v>44</v>
      </c>
      <c r="N22" s="25" t="s">
        <v>34</v>
      </c>
      <c r="O22" s="16"/>
      <c r="P22" s="16"/>
      <c r="Q22" s="16"/>
      <c r="R22" s="16"/>
    </row>
    <row r="23" spans="1:18" ht="12.75" hidden="1">
      <c r="A23" s="18" t="s">
        <v>29</v>
      </c>
      <c r="B23" s="26">
        <v>6733400000</v>
      </c>
      <c r="C23" s="22">
        <v>3691661000</v>
      </c>
      <c r="D23" s="28">
        <f>B23+C23</f>
        <v>10425061000</v>
      </c>
      <c r="E23" s="5"/>
      <c r="F23" s="18" t="s">
        <v>29</v>
      </c>
      <c r="G23" s="26">
        <v>16272200000</v>
      </c>
      <c r="H23" s="22">
        <v>11712500000</v>
      </c>
      <c r="I23" s="28">
        <f>G23+H23</f>
        <v>27984700000</v>
      </c>
      <c r="J23" s="5"/>
      <c r="K23" s="18" t="s">
        <v>29</v>
      </c>
      <c r="L23" s="26">
        <v>1110000000</v>
      </c>
      <c r="M23" s="22">
        <v>902832000</v>
      </c>
      <c r="N23" s="28">
        <f aca="true" t="shared" si="6" ref="N23:N29">L23+M23</f>
        <v>2012832000</v>
      </c>
      <c r="O23" s="5"/>
      <c r="P23" s="5"/>
      <c r="Q23" s="5"/>
      <c r="R23" s="5"/>
    </row>
    <row r="24" spans="1:18" ht="12.75" hidden="1">
      <c r="A24" s="19" t="s">
        <v>21</v>
      </c>
      <c r="B24" s="15">
        <v>1429831000</v>
      </c>
      <c r="C24" s="6">
        <v>1230367000</v>
      </c>
      <c r="D24" s="28">
        <f aca="true" t="shared" si="7" ref="D24:D30">B24+C24</f>
        <v>2660198000</v>
      </c>
      <c r="E24" s="5"/>
      <c r="F24" s="19" t="s">
        <v>21</v>
      </c>
      <c r="G24" s="15">
        <v>9200000000</v>
      </c>
      <c r="H24" s="6">
        <v>6500000000</v>
      </c>
      <c r="I24" s="28">
        <f>G24+H24</f>
        <v>15700000000</v>
      </c>
      <c r="J24" s="5"/>
      <c r="K24" s="19" t="s">
        <v>21</v>
      </c>
      <c r="L24" s="15">
        <v>1349969000</v>
      </c>
      <c r="M24" s="6">
        <v>158290000</v>
      </c>
      <c r="N24" s="28">
        <f t="shared" si="6"/>
        <v>1508259000</v>
      </c>
      <c r="O24" s="5"/>
      <c r="P24" s="5"/>
      <c r="Q24" s="5"/>
      <c r="R24" s="5"/>
    </row>
    <row r="25" spans="1:18" ht="12.75" hidden="1">
      <c r="A25" s="19" t="s">
        <v>22</v>
      </c>
      <c r="B25" s="15">
        <v>577275000</v>
      </c>
      <c r="C25" s="6">
        <v>176843000</v>
      </c>
      <c r="D25" s="28">
        <f t="shared" si="7"/>
        <v>754118000</v>
      </c>
      <c r="E25" s="5"/>
      <c r="F25" s="19" t="s">
        <v>22</v>
      </c>
      <c r="G25" s="15">
        <v>3371625000</v>
      </c>
      <c r="H25" s="6">
        <v>1123651000</v>
      </c>
      <c r="I25" s="28">
        <f>G25+H25</f>
        <v>4495276000</v>
      </c>
      <c r="J25" s="5"/>
      <c r="K25" s="19" t="s">
        <v>22</v>
      </c>
      <c r="L25" s="15">
        <v>550380000</v>
      </c>
      <c r="M25" s="6"/>
      <c r="N25" s="28">
        <f t="shared" si="6"/>
        <v>550380000</v>
      </c>
      <c r="O25" s="5"/>
      <c r="P25" s="5"/>
      <c r="Q25" s="5"/>
      <c r="R25" s="5"/>
    </row>
    <row r="26" spans="1:18" ht="12.75" hidden="1">
      <c r="A26" s="19" t="s">
        <v>23</v>
      </c>
      <c r="B26" s="15">
        <v>0</v>
      </c>
      <c r="C26" s="6"/>
      <c r="D26" s="28" t="s">
        <v>31</v>
      </c>
      <c r="E26" s="5"/>
      <c r="F26" s="19" t="s">
        <v>23</v>
      </c>
      <c r="G26" s="15">
        <v>1948900000</v>
      </c>
      <c r="H26" s="6">
        <v>720615000</v>
      </c>
      <c r="I26" s="28">
        <f>G26+H26</f>
        <v>2669515000</v>
      </c>
      <c r="J26" s="5"/>
      <c r="K26" s="19" t="s">
        <v>23</v>
      </c>
      <c r="L26" s="15">
        <v>42000000</v>
      </c>
      <c r="M26" s="6"/>
      <c r="N26" s="28">
        <f t="shared" si="6"/>
        <v>42000000</v>
      </c>
      <c r="O26" s="5"/>
      <c r="P26" s="5"/>
      <c r="Q26" s="5"/>
      <c r="R26" s="5"/>
    </row>
    <row r="27" spans="1:18" ht="12.75" hidden="1">
      <c r="A27" s="19" t="s">
        <v>24</v>
      </c>
      <c r="B27" s="15">
        <v>2550000000</v>
      </c>
      <c r="C27" s="6">
        <v>2601623000</v>
      </c>
      <c r="D27" s="28">
        <f t="shared" si="7"/>
        <v>5151623000</v>
      </c>
      <c r="E27" s="5"/>
      <c r="F27" s="19" t="s">
        <v>24</v>
      </c>
      <c r="G27" s="15"/>
      <c r="H27" s="6"/>
      <c r="I27" s="29"/>
      <c r="J27" s="5"/>
      <c r="K27" s="19" t="s">
        <v>24</v>
      </c>
      <c r="L27" s="15">
        <v>700000000</v>
      </c>
      <c r="M27" s="6"/>
      <c r="N27" s="28">
        <f t="shared" si="6"/>
        <v>700000000</v>
      </c>
      <c r="O27" s="5"/>
      <c r="P27" s="5"/>
      <c r="Q27" s="5"/>
      <c r="R27" s="5"/>
    </row>
    <row r="28" spans="1:18" ht="12.75" hidden="1">
      <c r="A28" s="19" t="s">
        <v>25</v>
      </c>
      <c r="B28" s="15"/>
      <c r="C28" s="6"/>
      <c r="D28" s="28">
        <f t="shared" si="7"/>
        <v>0</v>
      </c>
      <c r="E28" s="5"/>
      <c r="F28" s="19" t="s">
        <v>25</v>
      </c>
      <c r="G28" s="15"/>
      <c r="H28" s="6"/>
      <c r="I28" s="29"/>
      <c r="J28" s="5"/>
      <c r="K28" s="19" t="s">
        <v>25</v>
      </c>
      <c r="L28" s="15">
        <v>860164000</v>
      </c>
      <c r="M28" s="6"/>
      <c r="N28" s="28">
        <f t="shared" si="6"/>
        <v>860164000</v>
      </c>
      <c r="O28" s="5"/>
      <c r="P28" s="5"/>
      <c r="Q28" s="5"/>
      <c r="R28" s="5"/>
    </row>
    <row r="29" spans="1:18" ht="12.75" hidden="1">
      <c r="A29" s="19" t="s">
        <v>26</v>
      </c>
      <c r="B29" s="15"/>
      <c r="C29" s="6"/>
      <c r="D29" s="28">
        <f t="shared" si="7"/>
        <v>0</v>
      </c>
      <c r="E29" s="5"/>
      <c r="F29" s="19" t="s">
        <v>26</v>
      </c>
      <c r="G29" s="15">
        <v>0</v>
      </c>
      <c r="H29" s="6">
        <v>0</v>
      </c>
      <c r="I29" s="28">
        <f>G29+H29</f>
        <v>0</v>
      </c>
      <c r="J29" s="5"/>
      <c r="K29" s="19" t="s">
        <v>26</v>
      </c>
      <c r="L29" s="15">
        <v>58103000</v>
      </c>
      <c r="M29" s="6"/>
      <c r="N29" s="28">
        <f t="shared" si="6"/>
        <v>58103000</v>
      </c>
      <c r="O29" s="5"/>
      <c r="P29" s="5"/>
      <c r="Q29" s="5"/>
      <c r="R29" s="5"/>
    </row>
    <row r="30" spans="1:18" ht="12.75" hidden="1">
      <c r="A30" s="19" t="s">
        <v>27</v>
      </c>
      <c r="B30" s="15"/>
      <c r="C30" s="6"/>
      <c r="D30" s="28">
        <f t="shared" si="7"/>
        <v>0</v>
      </c>
      <c r="E30" s="5"/>
      <c r="F30" s="19" t="s">
        <v>27</v>
      </c>
      <c r="G30" s="15"/>
      <c r="H30" s="6"/>
      <c r="I30" s="29"/>
      <c r="J30" s="5"/>
      <c r="K30" s="19" t="s">
        <v>27</v>
      </c>
      <c r="L30" s="15"/>
      <c r="M30" s="6"/>
      <c r="N30" s="29"/>
      <c r="O30" s="5"/>
      <c r="P30" s="5"/>
      <c r="Q30" s="5"/>
      <c r="R30" s="5"/>
    </row>
    <row r="31" spans="1:18" ht="12.75" hidden="1">
      <c r="A31" s="19" t="s">
        <v>28</v>
      </c>
      <c r="B31" s="15"/>
      <c r="C31" s="6"/>
      <c r="D31" s="28">
        <v>0</v>
      </c>
      <c r="E31" s="5"/>
      <c r="F31" s="19" t="s">
        <v>28</v>
      </c>
      <c r="G31" s="15"/>
      <c r="H31" s="6"/>
      <c r="I31" s="29"/>
      <c r="J31" s="5"/>
      <c r="K31" s="19" t="s">
        <v>28</v>
      </c>
      <c r="L31" s="15"/>
      <c r="M31" s="6"/>
      <c r="N31" s="29"/>
      <c r="O31" s="5"/>
      <c r="P31" s="5"/>
      <c r="Q31" s="5"/>
      <c r="R31" s="5"/>
    </row>
    <row r="32" spans="1:18" ht="13.5" hidden="1" thickBot="1">
      <c r="A32" s="20" t="s">
        <v>2</v>
      </c>
      <c r="B32" s="27">
        <f>SUM(B23:B31)</f>
        <v>11290506000</v>
      </c>
      <c r="C32" s="21">
        <f>SUM(C23:C31)</f>
        <v>7700494000</v>
      </c>
      <c r="D32" s="30">
        <f>SUM(D23:D31)</f>
        <v>18991000000</v>
      </c>
      <c r="E32" s="5"/>
      <c r="F32" s="20" t="s">
        <v>2</v>
      </c>
      <c r="G32" s="21">
        <f>SUM(G23:G31)</f>
        <v>30792725000</v>
      </c>
      <c r="H32" s="21">
        <f>SUM(H23:H31)</f>
        <v>20056766000</v>
      </c>
      <c r="I32" s="30">
        <f>SUM(I23:I31)</f>
        <v>50849491000</v>
      </c>
      <c r="J32" s="5"/>
      <c r="K32" s="20" t="s">
        <v>2</v>
      </c>
      <c r="L32" s="21">
        <f>SUM(L23:L31)</f>
        <v>4670616000</v>
      </c>
      <c r="M32" s="21">
        <f>SUM(M23:M31)</f>
        <v>1061122000</v>
      </c>
      <c r="N32" s="30">
        <f>SUM(N23:N31)</f>
        <v>5731738000</v>
      </c>
      <c r="O32" s="5"/>
      <c r="P32" s="5"/>
      <c r="Q32" s="5"/>
      <c r="R32" s="3"/>
    </row>
    <row r="33" ht="12.75" hidden="1"/>
    <row r="34" ht="12.75" hidden="1">
      <c r="A34" s="37" t="s">
        <v>30</v>
      </c>
    </row>
    <row r="35" spans="1:18" ht="12.75" hidden="1">
      <c r="A35" s="9" t="s">
        <v>0</v>
      </c>
      <c r="B35" s="11"/>
      <c r="C35" s="12" t="s">
        <v>1</v>
      </c>
      <c r="D35" s="12"/>
      <c r="E35" s="9" t="s">
        <v>2</v>
      </c>
      <c r="F35" s="11"/>
      <c r="G35" s="12" t="s">
        <v>3</v>
      </c>
      <c r="H35" s="12"/>
      <c r="I35" s="9" t="s">
        <v>2</v>
      </c>
      <c r="J35" s="11"/>
      <c r="K35" s="12" t="s">
        <v>4</v>
      </c>
      <c r="L35" s="12"/>
      <c r="M35" s="9" t="s">
        <v>2</v>
      </c>
      <c r="N35" s="11"/>
      <c r="O35" s="12" t="s">
        <v>20</v>
      </c>
      <c r="P35" s="12"/>
      <c r="Q35" s="9" t="s">
        <v>2</v>
      </c>
      <c r="R35" s="9" t="s">
        <v>5</v>
      </c>
    </row>
    <row r="36" spans="1:18" ht="12.75" hidden="1">
      <c r="A36" s="10" t="s">
        <v>41</v>
      </c>
      <c r="B36" s="8" t="s">
        <v>7</v>
      </c>
      <c r="C36" s="8" t="s">
        <v>8</v>
      </c>
      <c r="D36" s="8" t="s">
        <v>9</v>
      </c>
      <c r="E36" s="10" t="s">
        <v>10</v>
      </c>
      <c r="F36" s="9" t="s">
        <v>11</v>
      </c>
      <c r="G36" s="9" t="s">
        <v>12</v>
      </c>
      <c r="H36" s="9" t="s">
        <v>13</v>
      </c>
      <c r="I36" s="13" t="s">
        <v>3</v>
      </c>
      <c r="J36" s="9" t="s">
        <v>14</v>
      </c>
      <c r="K36" s="9" t="s">
        <v>15</v>
      </c>
      <c r="L36" s="9" t="s">
        <v>16</v>
      </c>
      <c r="M36" s="13" t="s">
        <v>4</v>
      </c>
      <c r="N36" s="7" t="s">
        <v>17</v>
      </c>
      <c r="O36" s="7" t="s">
        <v>18</v>
      </c>
      <c r="P36" s="7" t="s">
        <v>19</v>
      </c>
      <c r="Q36" s="13" t="s">
        <v>20</v>
      </c>
      <c r="R36" s="13" t="s">
        <v>47</v>
      </c>
    </row>
    <row r="37" spans="1:18" ht="12.75" hidden="1">
      <c r="A37" s="8" t="s">
        <v>30</v>
      </c>
      <c r="B37" s="15">
        <v>3028000000</v>
      </c>
      <c r="C37" s="6">
        <v>3400000000</v>
      </c>
      <c r="D37" s="6">
        <v>5102000000</v>
      </c>
      <c r="E37" s="14">
        <f>SUM(B37:D37)</f>
        <v>11530000000</v>
      </c>
      <c r="F37" s="6">
        <v>4000000000</v>
      </c>
      <c r="G37" s="6">
        <v>4000000000</v>
      </c>
      <c r="H37" s="6">
        <v>4700000000</v>
      </c>
      <c r="I37" s="14">
        <f>SUM(F37:H37)</f>
        <v>12700000000</v>
      </c>
      <c r="J37" s="6">
        <v>4000000000</v>
      </c>
      <c r="K37" s="6">
        <v>3316000000</v>
      </c>
      <c r="L37" s="6">
        <v>1470000000</v>
      </c>
      <c r="M37" s="14">
        <f>SUM(J37:L37)</f>
        <v>8786000000</v>
      </c>
      <c r="N37" s="6">
        <v>1611926000</v>
      </c>
      <c r="O37" s="6">
        <v>0</v>
      </c>
      <c r="P37" s="6">
        <v>0</v>
      </c>
      <c r="Q37" s="14">
        <f>SUM(N37:P37)</f>
        <v>1611926000</v>
      </c>
      <c r="R37" s="14">
        <f>SUM(E37+I37+M37+Q37)</f>
        <v>34627926000</v>
      </c>
    </row>
    <row r="38" spans="1:18" ht="12.75" hidden="1">
      <c r="A38" s="8" t="s">
        <v>29</v>
      </c>
      <c r="B38" s="14"/>
      <c r="C38" s="1"/>
      <c r="D38" s="1"/>
      <c r="E38" s="1"/>
      <c r="F38" s="1"/>
      <c r="G38" s="1"/>
      <c r="H38" s="1"/>
      <c r="I38" s="1"/>
      <c r="J38" s="1"/>
      <c r="K38" s="1"/>
      <c r="L38" s="2"/>
      <c r="M38" s="2"/>
      <c r="N38" s="1"/>
      <c r="O38" s="1"/>
      <c r="P38" s="2"/>
      <c r="Q38" s="2"/>
      <c r="R38" s="2"/>
    </row>
    <row r="39" ht="12.75" hidden="1"/>
    <row r="40" ht="12.75" hidden="1"/>
    <row r="41" spans="1:2" ht="12.75" hidden="1">
      <c r="A41" s="36" t="s">
        <v>46</v>
      </c>
      <c r="B41" s="31" t="s">
        <v>31</v>
      </c>
    </row>
    <row r="42" spans="1:18" ht="12.75" hidden="1">
      <c r="A42" s="9" t="s">
        <v>0</v>
      </c>
      <c r="B42" s="11"/>
      <c r="C42" s="12" t="s">
        <v>1</v>
      </c>
      <c r="D42" s="12"/>
      <c r="E42" s="9" t="s">
        <v>2</v>
      </c>
      <c r="F42" s="11"/>
      <c r="G42" s="12" t="s">
        <v>3</v>
      </c>
      <c r="H42" s="12"/>
      <c r="I42" s="9" t="s">
        <v>2</v>
      </c>
      <c r="J42" s="11"/>
      <c r="K42" s="12" t="s">
        <v>4</v>
      </c>
      <c r="L42" s="12"/>
      <c r="M42" s="9" t="s">
        <v>31</v>
      </c>
      <c r="N42" s="11"/>
      <c r="O42" s="12" t="s">
        <v>20</v>
      </c>
      <c r="P42" s="12"/>
      <c r="Q42" s="9" t="s">
        <v>2</v>
      </c>
      <c r="R42" s="9" t="s">
        <v>5</v>
      </c>
    </row>
    <row r="43" spans="1:18" ht="12.75" hidden="1">
      <c r="A43" s="10" t="s">
        <v>6</v>
      </c>
      <c r="B43" s="8" t="s">
        <v>7</v>
      </c>
      <c r="C43" s="8" t="s">
        <v>8</v>
      </c>
      <c r="D43" s="8" t="s">
        <v>9</v>
      </c>
      <c r="E43" s="10" t="s">
        <v>10</v>
      </c>
      <c r="F43" s="9" t="s">
        <v>11</v>
      </c>
      <c r="G43" s="9" t="s">
        <v>12</v>
      </c>
      <c r="H43" s="9" t="s">
        <v>13</v>
      </c>
      <c r="I43" s="13" t="s">
        <v>3</v>
      </c>
      <c r="J43" s="9" t="s">
        <v>14</v>
      </c>
      <c r="K43" s="9" t="s">
        <v>15</v>
      </c>
      <c r="L43" s="9" t="s">
        <v>16</v>
      </c>
      <c r="M43" s="13" t="s">
        <v>4</v>
      </c>
      <c r="N43" s="7" t="s">
        <v>17</v>
      </c>
      <c r="O43" s="7" t="s">
        <v>18</v>
      </c>
      <c r="P43" s="7" t="s">
        <v>19</v>
      </c>
      <c r="Q43" s="13" t="s">
        <v>20</v>
      </c>
      <c r="R43" s="13" t="s">
        <v>47</v>
      </c>
    </row>
    <row r="44" spans="1:18" ht="12.75" hidden="1">
      <c r="A44" s="8" t="s">
        <v>29</v>
      </c>
      <c r="B44" s="15">
        <v>1721895000</v>
      </c>
      <c r="C44" s="6">
        <v>1721895000</v>
      </c>
      <c r="D44" s="6">
        <v>2143882850</v>
      </c>
      <c r="E44" s="14">
        <f>SUM(B44:D44)</f>
        <v>5587672850</v>
      </c>
      <c r="F44" s="6">
        <v>2045095080</v>
      </c>
      <c r="G44" s="6">
        <v>0</v>
      </c>
      <c r="H44" s="6">
        <v>0</v>
      </c>
      <c r="I44" s="14">
        <f>SUM(F44:H44)</f>
        <v>2045095080</v>
      </c>
      <c r="J44" s="6">
        <v>0</v>
      </c>
      <c r="K44" s="6">
        <v>0</v>
      </c>
      <c r="L44" s="6">
        <v>0</v>
      </c>
      <c r="M44" s="14">
        <f>SUM(J44:L44)</f>
        <v>0</v>
      </c>
      <c r="N44" s="6">
        <v>0</v>
      </c>
      <c r="O44" s="6">
        <v>0</v>
      </c>
      <c r="P44" s="6">
        <v>0</v>
      </c>
      <c r="Q44" s="14">
        <f>SUM(N44:P44)</f>
        <v>0</v>
      </c>
      <c r="R44" s="14">
        <f>SUM(E44+I44+M44+Q44)</f>
        <v>7632767930</v>
      </c>
    </row>
    <row r="45" ht="12.75" hidden="1"/>
    <row r="46" ht="12.75" hidden="1"/>
    <row r="47" ht="12.75" hidden="1">
      <c r="A47" s="39" t="s">
        <v>52</v>
      </c>
    </row>
    <row r="48" spans="1:3" ht="15.75" hidden="1">
      <c r="A48" s="39" t="s">
        <v>53</v>
      </c>
      <c r="B48" s="55" t="s">
        <v>58</v>
      </c>
      <c r="C48" s="44" t="s">
        <v>31</v>
      </c>
    </row>
    <row r="49" spans="1:2" ht="19.5" customHeight="1" hidden="1">
      <c r="A49" s="39" t="s">
        <v>54</v>
      </c>
      <c r="B49" s="56" t="s">
        <v>55</v>
      </c>
    </row>
    <row r="50" ht="17.25" customHeight="1" hidden="1">
      <c r="B50" s="56" t="s">
        <v>59</v>
      </c>
    </row>
    <row r="51" spans="1:2" ht="15.75" hidden="1">
      <c r="A51" s="39" t="s">
        <v>56</v>
      </c>
      <c r="B51" s="56" t="s">
        <v>57</v>
      </c>
    </row>
    <row r="52" ht="12.75" hidden="1">
      <c r="B52" t="s">
        <v>31</v>
      </c>
    </row>
    <row r="53" ht="12.75" hidden="1"/>
    <row r="54" ht="12.75" hidden="1">
      <c r="B54" s="44" t="s">
        <v>31</v>
      </c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spans="9:14" ht="18" hidden="1">
      <c r="I69" s="42" t="s">
        <v>31</v>
      </c>
      <c r="J69" s="43"/>
      <c r="K69" s="43"/>
      <c r="L69" s="43"/>
      <c r="M69" s="43"/>
      <c r="N69" s="43"/>
    </row>
    <row r="70" spans="9:14" ht="18" hidden="1">
      <c r="I70" s="42" t="s">
        <v>31</v>
      </c>
      <c r="J70" s="42"/>
      <c r="K70" s="42"/>
      <c r="L70" s="42"/>
      <c r="M70" s="42"/>
      <c r="N70" s="42" t="s">
        <v>31</v>
      </c>
    </row>
    <row r="71" spans="9:14" ht="18" hidden="1">
      <c r="I71" s="42"/>
      <c r="J71" s="40" t="s">
        <v>31</v>
      </c>
      <c r="K71" s="40" t="s">
        <v>31</v>
      </c>
      <c r="L71" s="41"/>
      <c r="M71" s="41"/>
      <c r="N71" s="42"/>
    </row>
    <row r="73" spans="6:11" ht="18">
      <c r="F73" s="42"/>
      <c r="G73" s="42"/>
      <c r="H73" s="42"/>
      <c r="I73" s="42"/>
      <c r="J73" s="41"/>
      <c r="K73" s="42"/>
    </row>
    <row r="74" spans="6:11" ht="18">
      <c r="F74" s="42"/>
      <c r="G74" s="42"/>
      <c r="H74" s="42" t="s">
        <v>60</v>
      </c>
      <c r="I74" s="42"/>
      <c r="J74" s="41"/>
      <c r="K74" s="42" t="s">
        <v>90</v>
      </c>
    </row>
    <row r="75" spans="6:11" ht="18">
      <c r="F75" s="42"/>
      <c r="G75" s="42"/>
      <c r="H75" s="43"/>
      <c r="I75" s="42" t="s">
        <v>31</v>
      </c>
      <c r="J75" s="41"/>
      <c r="K75" s="42"/>
    </row>
    <row r="76" spans="6:18" ht="18">
      <c r="F76" s="42"/>
      <c r="G76" s="42"/>
      <c r="H76" s="42"/>
      <c r="I76" s="42" t="s">
        <v>31</v>
      </c>
      <c r="J76" s="41" t="s">
        <v>94</v>
      </c>
      <c r="K76" s="42" t="s">
        <v>134</v>
      </c>
      <c r="L76" s="42"/>
      <c r="M76" s="137" t="s">
        <v>31</v>
      </c>
      <c r="N76" s="137"/>
      <c r="O76" s="42"/>
      <c r="R76" s="7" t="s">
        <v>135</v>
      </c>
    </row>
    <row r="77" spans="1:26" ht="15.75">
      <c r="A77" s="62" t="s">
        <v>133</v>
      </c>
      <c r="B77" s="63" t="s">
        <v>31</v>
      </c>
      <c r="D77" s="7" t="s">
        <v>31</v>
      </c>
      <c r="E77" t="s">
        <v>31</v>
      </c>
      <c r="I77" s="62" t="s">
        <v>31</v>
      </c>
      <c r="J77" s="7" t="s">
        <v>31</v>
      </c>
      <c r="K77" s="7" t="s">
        <v>31</v>
      </c>
      <c r="P77" t="s">
        <v>31</v>
      </c>
      <c r="W77" t="s">
        <v>114</v>
      </c>
      <c r="Y77" s="87"/>
      <c r="Z77" s="87"/>
    </row>
    <row r="78" spans="1:26" ht="12.75" customHeight="1">
      <c r="A78" s="9" t="s">
        <v>0</v>
      </c>
      <c r="B78" s="11"/>
      <c r="C78" s="12" t="s">
        <v>1</v>
      </c>
      <c r="D78" s="12"/>
      <c r="E78" s="9" t="s">
        <v>2</v>
      </c>
      <c r="F78" s="11"/>
      <c r="G78" s="12" t="s">
        <v>3</v>
      </c>
      <c r="H78" s="12"/>
      <c r="I78" s="9" t="s">
        <v>2</v>
      </c>
      <c r="J78" s="11"/>
      <c r="K78" s="12" t="s">
        <v>4</v>
      </c>
      <c r="L78" s="12"/>
      <c r="M78" s="9" t="s">
        <v>2</v>
      </c>
      <c r="N78" s="11"/>
      <c r="O78" s="12" t="s">
        <v>20</v>
      </c>
      <c r="P78" s="12"/>
      <c r="Q78" s="48" t="s">
        <v>2</v>
      </c>
      <c r="R78" s="32" t="s">
        <v>5</v>
      </c>
      <c r="S78" s="138"/>
      <c r="U78" t="s">
        <v>115</v>
      </c>
      <c r="Y78" s="89" t="s">
        <v>128</v>
      </c>
      <c r="Z78" s="87"/>
    </row>
    <row r="79" spans="1:26" ht="12.75">
      <c r="A79" s="10" t="s">
        <v>6</v>
      </c>
      <c r="B79" s="8" t="s">
        <v>7</v>
      </c>
      <c r="C79" s="8" t="s">
        <v>8</v>
      </c>
      <c r="D79" s="8" t="s">
        <v>9</v>
      </c>
      <c r="E79" s="10" t="s">
        <v>10</v>
      </c>
      <c r="F79" s="9" t="s">
        <v>11</v>
      </c>
      <c r="G79" s="9" t="s">
        <v>12</v>
      </c>
      <c r="H79" s="9" t="s">
        <v>13</v>
      </c>
      <c r="I79" s="13" t="s">
        <v>3</v>
      </c>
      <c r="J79" s="9" t="s">
        <v>14</v>
      </c>
      <c r="K79" s="9" t="s">
        <v>15</v>
      </c>
      <c r="L79" s="9" t="s">
        <v>16</v>
      </c>
      <c r="M79" s="13" t="s">
        <v>4</v>
      </c>
      <c r="N79" s="7" t="s">
        <v>17</v>
      </c>
      <c r="O79" s="7" t="s">
        <v>18</v>
      </c>
      <c r="P79" s="7" t="s">
        <v>19</v>
      </c>
      <c r="Q79" s="49" t="s">
        <v>20</v>
      </c>
      <c r="R79" s="32" t="s">
        <v>130</v>
      </c>
      <c r="S79" s="138"/>
      <c r="Y79" s="87"/>
      <c r="Z79" s="87"/>
    </row>
    <row r="80" spans="1:27" ht="12.75" hidden="1">
      <c r="A80" s="83" t="s">
        <v>76</v>
      </c>
      <c r="B80" s="65">
        <v>4306932</v>
      </c>
      <c r="C80" s="65">
        <v>4306932</v>
      </c>
      <c r="D80" s="65">
        <v>4306932</v>
      </c>
      <c r="E80" s="59">
        <f>B80+C80+D80</f>
        <v>12920796</v>
      </c>
      <c r="F80" s="65">
        <v>4361113.95</v>
      </c>
      <c r="G80" s="65">
        <v>4823027.55</v>
      </c>
      <c r="H80" s="65">
        <v>4823027.55</v>
      </c>
      <c r="I80" s="82">
        <f>F80+G80+H80</f>
        <v>14007169.05</v>
      </c>
      <c r="J80" s="65">
        <v>4660636.05</v>
      </c>
      <c r="K80" s="65">
        <v>4660636.05</v>
      </c>
      <c r="L80" s="65">
        <v>4660636.05</v>
      </c>
      <c r="M80" s="82">
        <f aca="true" t="shared" si="8" ref="M80:M89">J80+K80+L80</f>
        <v>13981908.149999999</v>
      </c>
      <c r="N80" s="65">
        <v>4660636.05</v>
      </c>
      <c r="O80" s="65">
        <v>4660636.05</v>
      </c>
      <c r="P80" s="65">
        <v>3157612.5</v>
      </c>
      <c r="Q80" s="86">
        <f>N80+O80+P80</f>
        <v>12478884.6</v>
      </c>
      <c r="R80" s="59">
        <f>E80+I80+M80+Q80</f>
        <v>53388757.800000004</v>
      </c>
      <c r="S80" s="44"/>
      <c r="T80" s="44">
        <v>38218329</v>
      </c>
      <c r="U80" s="44">
        <f>R80-T80</f>
        <v>15170428.800000004</v>
      </c>
      <c r="V80" s="44">
        <f>O80+P80</f>
        <v>7818248.55</v>
      </c>
      <c r="W80" s="44">
        <f>U80-V80</f>
        <v>7352180.250000005</v>
      </c>
      <c r="X80" s="123">
        <v>2128686.3</v>
      </c>
      <c r="Y80" s="126">
        <f>M80+N80+O80</f>
        <v>23303180.25</v>
      </c>
      <c r="Z80" s="114"/>
      <c r="AA80" s="44"/>
    </row>
    <row r="81" spans="1:27" ht="12.75" hidden="1">
      <c r="A81" s="83" t="s">
        <v>77</v>
      </c>
      <c r="B81" s="65">
        <v>1242960.7</v>
      </c>
      <c r="C81" s="65">
        <v>1242960.7</v>
      </c>
      <c r="D81" s="65">
        <v>1242960.7</v>
      </c>
      <c r="E81" s="59">
        <f aca="true" t="shared" si="9" ref="E81:E89">B81+C81+D81</f>
        <v>3728882.0999999996</v>
      </c>
      <c r="F81" s="65">
        <v>1245677.05</v>
      </c>
      <c r="G81" s="65">
        <v>1383227.02</v>
      </c>
      <c r="H81" s="65">
        <v>1383227.02</v>
      </c>
      <c r="I81" s="82">
        <f aca="true" t="shared" si="10" ref="I81:I89">F81+G81+H81</f>
        <v>4012131.0900000003</v>
      </c>
      <c r="J81" s="65">
        <v>1321406.81</v>
      </c>
      <c r="K81" s="65">
        <v>1321406.81</v>
      </c>
      <c r="L81" s="65">
        <v>1321406.81</v>
      </c>
      <c r="M81" s="82">
        <f t="shared" si="8"/>
        <v>3964220.43</v>
      </c>
      <c r="N81" s="65">
        <v>1321406.81</v>
      </c>
      <c r="O81" s="65">
        <v>1321406.84</v>
      </c>
      <c r="P81" s="65">
        <v>1015396.83</v>
      </c>
      <c r="Q81" s="86">
        <f aca="true" t="shared" si="11" ref="Q81:Q89">N81+O81+P81</f>
        <v>3658210.4800000004</v>
      </c>
      <c r="R81" s="82">
        <f aca="true" t="shared" si="12" ref="R81:R89">E81+I81+M81+Q81</f>
        <v>15363444.1</v>
      </c>
      <c r="S81" s="44"/>
      <c r="T81" s="44">
        <v>12372988.38</v>
      </c>
      <c r="U81" s="44">
        <f aca="true" t="shared" si="13" ref="U81:U89">R81-T81</f>
        <v>2990455.719999999</v>
      </c>
      <c r="V81" s="44">
        <f aca="true" t="shared" si="14" ref="V81:V89">O81+P81</f>
        <v>2336803.67</v>
      </c>
      <c r="W81" s="44">
        <f aca="true" t="shared" si="15" ref="W81:W89">U81-V81</f>
        <v>653652.0499999989</v>
      </c>
      <c r="X81" s="124">
        <v>1055783.19</v>
      </c>
      <c r="Y81" s="126">
        <f aca="true" t="shared" si="16" ref="Y81:Y90">M81+N81+O81</f>
        <v>6607034.08</v>
      </c>
      <c r="Z81" s="114"/>
      <c r="AA81" s="44"/>
    </row>
    <row r="82" spans="1:27" ht="12.75" hidden="1">
      <c r="A82" s="83" t="s">
        <v>101</v>
      </c>
      <c r="B82" s="65">
        <v>359713.56</v>
      </c>
      <c r="C82" s="65">
        <v>359713.56</v>
      </c>
      <c r="D82" s="65">
        <v>359713.56</v>
      </c>
      <c r="E82" s="82">
        <f t="shared" si="9"/>
        <v>1079140.68</v>
      </c>
      <c r="F82" s="85">
        <v>367305.99</v>
      </c>
      <c r="G82" s="85">
        <v>416280.12</v>
      </c>
      <c r="H82" s="85">
        <v>416280.12</v>
      </c>
      <c r="I82" s="82">
        <f t="shared" si="10"/>
        <v>1199866.23</v>
      </c>
      <c r="J82" s="85">
        <v>397234.62</v>
      </c>
      <c r="K82" s="85">
        <v>397234.62</v>
      </c>
      <c r="L82" s="85">
        <v>397234.62</v>
      </c>
      <c r="M82" s="82">
        <f t="shared" si="8"/>
        <v>1191703.8599999999</v>
      </c>
      <c r="N82" s="85">
        <v>397234.62</v>
      </c>
      <c r="O82" s="65">
        <v>397234.62</v>
      </c>
      <c r="P82" s="85">
        <v>277520.09</v>
      </c>
      <c r="Q82" s="86">
        <f t="shared" si="11"/>
        <v>1071989.33</v>
      </c>
      <c r="R82" s="82">
        <f t="shared" si="12"/>
        <v>4542700.1</v>
      </c>
      <c r="S82" s="44"/>
      <c r="T82" s="44">
        <v>3361818.27</v>
      </c>
      <c r="U82" s="44">
        <f t="shared" si="13"/>
        <v>1180881.8299999996</v>
      </c>
      <c r="V82" s="44">
        <f t="shared" si="14"/>
        <v>674754.71</v>
      </c>
      <c r="W82" s="44">
        <f t="shared" si="15"/>
        <v>506127.11999999965</v>
      </c>
      <c r="X82" s="124">
        <v>299701.71</v>
      </c>
      <c r="Y82" s="126">
        <f t="shared" si="16"/>
        <v>1986173.1</v>
      </c>
      <c r="Z82" s="114"/>
      <c r="AA82" s="44"/>
    </row>
    <row r="83" spans="1:27" ht="12.75" hidden="1">
      <c r="A83" s="83" t="s">
        <v>107</v>
      </c>
      <c r="B83" s="65">
        <v>279437.28</v>
      </c>
      <c r="C83" s="65">
        <v>279437.28</v>
      </c>
      <c r="D83" s="65">
        <v>279437.28</v>
      </c>
      <c r="E83" s="82">
        <f t="shared" si="9"/>
        <v>838311.8400000001</v>
      </c>
      <c r="F83" s="85">
        <v>299889.92</v>
      </c>
      <c r="G83" s="85">
        <v>286976</v>
      </c>
      <c r="H83" s="85">
        <v>286976</v>
      </c>
      <c r="I83" s="82">
        <f t="shared" si="10"/>
        <v>873841.9199999999</v>
      </c>
      <c r="J83" s="85">
        <v>291280.64</v>
      </c>
      <c r="K83" s="85">
        <v>291280.64</v>
      </c>
      <c r="L83" s="85">
        <v>291280.64</v>
      </c>
      <c r="M83" s="82">
        <f t="shared" si="8"/>
        <v>873841.92</v>
      </c>
      <c r="N83" s="85">
        <v>291280.64</v>
      </c>
      <c r="O83" s="65">
        <v>291280.64</v>
      </c>
      <c r="P83" s="85">
        <v>206622.72</v>
      </c>
      <c r="Q83" s="86">
        <f t="shared" si="11"/>
        <v>789184</v>
      </c>
      <c r="R83" s="82">
        <f>E83+I83+M83+Q83</f>
        <v>3375179.68</v>
      </c>
      <c r="S83" s="44"/>
      <c r="T83" s="44">
        <v>2554656.55</v>
      </c>
      <c r="U83" s="44">
        <f t="shared" si="13"/>
        <v>820523.1300000004</v>
      </c>
      <c r="V83" s="44">
        <f t="shared" si="14"/>
        <v>497903.36</v>
      </c>
      <c r="W83" s="44">
        <f t="shared" si="15"/>
        <v>322619.77000000037</v>
      </c>
      <c r="X83" s="124">
        <v>150715.51</v>
      </c>
      <c r="Y83" s="126">
        <f t="shared" si="16"/>
        <v>1456403.2000000002</v>
      </c>
      <c r="Z83" s="114"/>
      <c r="AA83" s="44"/>
    </row>
    <row r="84" spans="1:27" ht="12.75" hidden="1">
      <c r="A84" s="83" t="s">
        <v>100</v>
      </c>
      <c r="B84" s="65">
        <v>1150086.28</v>
      </c>
      <c r="C84" s="65">
        <v>1150086.28</v>
      </c>
      <c r="D84" s="65">
        <v>1150086.28</v>
      </c>
      <c r="E84" s="82">
        <f t="shared" si="9"/>
        <v>3450258.84</v>
      </c>
      <c r="F84" s="85">
        <v>1402153.58</v>
      </c>
      <c r="G84" s="85">
        <v>1470343.44</v>
      </c>
      <c r="H84" s="85">
        <v>1466081.58</v>
      </c>
      <c r="I84" s="82">
        <f t="shared" si="10"/>
        <v>4338578.6</v>
      </c>
      <c r="J84" s="85">
        <v>1459688.78</v>
      </c>
      <c r="K84" s="85">
        <v>1459688.78</v>
      </c>
      <c r="L84" s="85">
        <v>1459688.78</v>
      </c>
      <c r="M84" s="82">
        <f t="shared" si="8"/>
        <v>4379066.34</v>
      </c>
      <c r="N84" s="85">
        <v>1395760.8</v>
      </c>
      <c r="O84" s="65">
        <v>1459688.78</v>
      </c>
      <c r="P84" s="85">
        <v>681898.41</v>
      </c>
      <c r="Q84" s="86">
        <f t="shared" si="11"/>
        <v>3537347.99</v>
      </c>
      <c r="R84" s="82">
        <f t="shared" si="12"/>
        <v>15705251.77</v>
      </c>
      <c r="S84" s="44"/>
      <c r="T84" s="44">
        <v>10162943.48</v>
      </c>
      <c r="U84" s="44">
        <f t="shared" si="13"/>
        <v>5542308.289999999</v>
      </c>
      <c r="V84" s="44">
        <f t="shared" si="14"/>
        <v>2141587.19</v>
      </c>
      <c r="W84" s="44">
        <f t="shared" si="15"/>
        <v>3400721.099999999</v>
      </c>
      <c r="X84" s="125">
        <v>327166.8</v>
      </c>
      <c r="Y84" s="126">
        <f t="shared" si="16"/>
        <v>7234515.92</v>
      </c>
      <c r="Z84" s="114"/>
      <c r="AA84" s="44"/>
    </row>
    <row r="85" spans="1:27" ht="12.75" hidden="1">
      <c r="A85" s="83" t="s">
        <v>102</v>
      </c>
      <c r="B85" s="65">
        <v>138902.08</v>
      </c>
      <c r="C85" s="65">
        <v>138902.08</v>
      </c>
      <c r="D85" s="65">
        <v>138902.08</v>
      </c>
      <c r="E85" s="82">
        <f t="shared" si="9"/>
        <v>416706.24</v>
      </c>
      <c r="F85" s="85">
        <v>138869.03</v>
      </c>
      <c r="G85" s="85">
        <v>144323.61</v>
      </c>
      <c r="H85" s="85">
        <v>144323.61</v>
      </c>
      <c r="I85" s="82">
        <f t="shared" si="10"/>
        <v>427516.25</v>
      </c>
      <c r="J85" s="85">
        <v>140048.48</v>
      </c>
      <c r="K85" s="85">
        <v>140048.48</v>
      </c>
      <c r="L85" s="85">
        <v>140048.48</v>
      </c>
      <c r="M85" s="82">
        <f t="shared" si="8"/>
        <v>420145.44000000006</v>
      </c>
      <c r="N85" s="85">
        <v>140048.48</v>
      </c>
      <c r="O85" s="65">
        <v>140048.48</v>
      </c>
      <c r="P85" s="85">
        <v>90220.45</v>
      </c>
      <c r="Q85" s="86">
        <f t="shared" si="11"/>
        <v>370317.41000000003</v>
      </c>
      <c r="R85" s="82">
        <f t="shared" si="12"/>
        <v>1634685.3400000003</v>
      </c>
      <c r="S85" s="44"/>
      <c r="T85" s="44">
        <v>1301753.71</v>
      </c>
      <c r="U85" s="44">
        <f t="shared" si="13"/>
        <v>332931.63000000035</v>
      </c>
      <c r="V85" s="44">
        <f t="shared" si="14"/>
        <v>230268.93</v>
      </c>
      <c r="W85" s="44">
        <f t="shared" si="15"/>
        <v>102662.70000000036</v>
      </c>
      <c r="X85" s="125">
        <v>96005.58</v>
      </c>
      <c r="Y85" s="126">
        <f t="shared" si="16"/>
        <v>700242.4</v>
      </c>
      <c r="Z85" s="114"/>
      <c r="AA85" s="44"/>
    </row>
    <row r="86" spans="1:27" ht="12.75" hidden="1">
      <c r="A86" s="83" t="s">
        <v>26</v>
      </c>
      <c r="B86" s="65">
        <v>0</v>
      </c>
      <c r="C86" s="65">
        <v>0</v>
      </c>
      <c r="D86" s="65">
        <v>0</v>
      </c>
      <c r="E86" s="82">
        <f t="shared" si="9"/>
        <v>0</v>
      </c>
      <c r="F86" s="85">
        <v>0</v>
      </c>
      <c r="G86" s="85">
        <v>0</v>
      </c>
      <c r="H86" s="85">
        <v>0</v>
      </c>
      <c r="I86" s="82">
        <f t="shared" si="10"/>
        <v>0</v>
      </c>
      <c r="J86" s="85">
        <v>0</v>
      </c>
      <c r="K86" s="85">
        <v>0</v>
      </c>
      <c r="L86" s="85">
        <v>0</v>
      </c>
      <c r="M86" s="82">
        <f t="shared" si="8"/>
        <v>0</v>
      </c>
      <c r="N86" s="65">
        <v>0</v>
      </c>
      <c r="O86" s="65">
        <v>0</v>
      </c>
      <c r="P86" s="85">
        <v>0</v>
      </c>
      <c r="Q86" s="86">
        <f t="shared" si="11"/>
        <v>0</v>
      </c>
      <c r="R86" s="82">
        <f t="shared" si="12"/>
        <v>0</v>
      </c>
      <c r="S86" s="44"/>
      <c r="T86" s="44">
        <v>0</v>
      </c>
      <c r="U86" s="44">
        <f t="shared" si="13"/>
        <v>0</v>
      </c>
      <c r="V86" s="44">
        <f t="shared" si="14"/>
        <v>0</v>
      </c>
      <c r="W86" s="44">
        <f t="shared" si="15"/>
        <v>0</v>
      </c>
      <c r="X86" s="124">
        <v>0</v>
      </c>
      <c r="Y86" s="126">
        <f t="shared" si="16"/>
        <v>0</v>
      </c>
      <c r="Z86" s="114"/>
      <c r="AA86" s="44"/>
    </row>
    <row r="87" spans="1:27" ht="12.75" hidden="1">
      <c r="A87" s="83" t="s">
        <v>27</v>
      </c>
      <c r="B87" s="65">
        <v>0</v>
      </c>
      <c r="C87" s="65">
        <v>0</v>
      </c>
      <c r="D87" s="65">
        <v>0</v>
      </c>
      <c r="E87" s="82">
        <f t="shared" si="9"/>
        <v>0</v>
      </c>
      <c r="F87" s="85">
        <v>0</v>
      </c>
      <c r="G87" s="85">
        <v>0</v>
      </c>
      <c r="H87" s="85">
        <v>0</v>
      </c>
      <c r="I87" s="82">
        <f t="shared" si="10"/>
        <v>0</v>
      </c>
      <c r="J87" s="85">
        <v>0</v>
      </c>
      <c r="K87" s="85">
        <v>0</v>
      </c>
      <c r="L87" s="85">
        <v>0</v>
      </c>
      <c r="M87" s="82">
        <f t="shared" si="8"/>
        <v>0</v>
      </c>
      <c r="N87" s="65">
        <v>0</v>
      </c>
      <c r="O87" s="65">
        <v>0</v>
      </c>
      <c r="P87" s="85">
        <v>0</v>
      </c>
      <c r="Q87" s="86">
        <f t="shared" si="11"/>
        <v>0</v>
      </c>
      <c r="R87" s="82">
        <f t="shared" si="12"/>
        <v>0</v>
      </c>
      <c r="S87" s="44"/>
      <c r="T87" s="44">
        <v>0</v>
      </c>
      <c r="U87" s="44">
        <f t="shared" si="13"/>
        <v>0</v>
      </c>
      <c r="V87" s="44">
        <f t="shared" si="14"/>
        <v>0</v>
      </c>
      <c r="W87" s="44">
        <f t="shared" si="15"/>
        <v>0</v>
      </c>
      <c r="X87" s="124">
        <v>0</v>
      </c>
      <c r="Y87" s="126">
        <f t="shared" si="16"/>
        <v>0</v>
      </c>
      <c r="Z87" s="114"/>
      <c r="AA87" s="44"/>
    </row>
    <row r="88" spans="1:27" ht="12.75" hidden="1">
      <c r="A88" s="83" t="s">
        <v>103</v>
      </c>
      <c r="B88" s="65">
        <v>119913.64</v>
      </c>
      <c r="C88" s="65">
        <v>171405.59</v>
      </c>
      <c r="D88" s="65">
        <v>171405.59</v>
      </c>
      <c r="E88" s="82">
        <f t="shared" si="9"/>
        <v>462724.81999999995</v>
      </c>
      <c r="F88" s="115">
        <v>157968.85</v>
      </c>
      <c r="G88" s="115">
        <v>185272.62</v>
      </c>
      <c r="H88" s="115">
        <v>185272.62</v>
      </c>
      <c r="I88" s="82">
        <f t="shared" si="10"/>
        <v>528514.09</v>
      </c>
      <c r="J88" s="115">
        <v>175964.24</v>
      </c>
      <c r="K88" s="115">
        <v>175964.24</v>
      </c>
      <c r="L88" s="115">
        <v>175964.24</v>
      </c>
      <c r="M88" s="82">
        <f t="shared" si="8"/>
        <v>527892.72</v>
      </c>
      <c r="N88" s="115">
        <v>175964.24</v>
      </c>
      <c r="O88" s="65">
        <v>132939.39</v>
      </c>
      <c r="P88" s="115">
        <v>89293.2</v>
      </c>
      <c r="Q88" s="86">
        <f t="shared" si="11"/>
        <v>398196.83</v>
      </c>
      <c r="R88" s="82">
        <f t="shared" si="12"/>
        <v>1917328.46</v>
      </c>
      <c r="S88" s="44"/>
      <c r="T88" s="44">
        <v>1837262.28</v>
      </c>
      <c r="U88" s="44">
        <f t="shared" si="13"/>
        <v>80066.17999999993</v>
      </c>
      <c r="V88" s="44">
        <f t="shared" si="14"/>
        <v>222232.59000000003</v>
      </c>
      <c r="W88" s="44">
        <f t="shared" si="15"/>
        <v>-142166.4100000001</v>
      </c>
      <c r="X88" s="124">
        <v>191746.65</v>
      </c>
      <c r="Y88" s="126">
        <f t="shared" si="16"/>
        <v>836796.35</v>
      </c>
      <c r="Z88" s="114"/>
      <c r="AA88" s="44"/>
    </row>
    <row r="89" spans="1:27" ht="12.75" hidden="1">
      <c r="A89" s="83" t="s">
        <v>104</v>
      </c>
      <c r="B89" s="65">
        <v>29993.04</v>
      </c>
      <c r="C89" s="65">
        <v>29993.04</v>
      </c>
      <c r="D89" s="65">
        <v>27850.68</v>
      </c>
      <c r="E89" s="82">
        <f t="shared" si="9"/>
        <v>87836.76000000001</v>
      </c>
      <c r="F89" s="85">
        <v>42688.8</v>
      </c>
      <c r="G89" s="85">
        <v>27747.72</v>
      </c>
      <c r="H89" s="85">
        <v>19209.96</v>
      </c>
      <c r="I89" s="82">
        <f t="shared" si="10"/>
        <v>89646.48000000001</v>
      </c>
      <c r="J89" s="85">
        <v>42688.8</v>
      </c>
      <c r="K89" s="85">
        <v>12806.64</v>
      </c>
      <c r="L89" s="85">
        <v>32016.6</v>
      </c>
      <c r="M89" s="82">
        <f t="shared" si="8"/>
        <v>87512.04000000001</v>
      </c>
      <c r="N89" s="85">
        <v>32016.6</v>
      </c>
      <c r="O89" s="85">
        <v>32016.6</v>
      </c>
      <c r="P89" s="85">
        <v>32016.6</v>
      </c>
      <c r="Q89" s="86">
        <f t="shared" si="11"/>
        <v>96049.79999999999</v>
      </c>
      <c r="R89" s="82">
        <f t="shared" si="12"/>
        <v>361045.08</v>
      </c>
      <c r="S89" s="44"/>
      <c r="T89" s="44">
        <v>361185.66</v>
      </c>
      <c r="U89" s="44">
        <f t="shared" si="13"/>
        <v>-140.5799999999581</v>
      </c>
      <c r="V89" s="44">
        <f t="shared" si="14"/>
        <v>64033.2</v>
      </c>
      <c r="W89" s="44">
        <f t="shared" si="15"/>
        <v>-64173.779999999955</v>
      </c>
      <c r="X89" s="124">
        <v>2211.66</v>
      </c>
      <c r="Y89" s="126">
        <f t="shared" si="16"/>
        <v>151545.24000000002</v>
      </c>
      <c r="Z89" s="114"/>
      <c r="AA89" s="44"/>
    </row>
    <row r="90" spans="1:27" ht="12.75" hidden="1">
      <c r="A90" s="83" t="s">
        <v>2</v>
      </c>
      <c r="B90" s="59">
        <f aca="true" t="shared" si="17" ref="B90:R90">SUM(B80:B89)</f>
        <v>7627938.58</v>
      </c>
      <c r="C90" s="59">
        <f t="shared" si="17"/>
        <v>7679430.53</v>
      </c>
      <c r="D90" s="59">
        <f t="shared" si="17"/>
        <v>7677288.17</v>
      </c>
      <c r="E90" s="59">
        <f t="shared" si="17"/>
        <v>22984657.28</v>
      </c>
      <c r="F90" s="59">
        <f t="shared" si="17"/>
        <v>8015667.17</v>
      </c>
      <c r="G90" s="82">
        <f t="shared" si="17"/>
        <v>8737198.08</v>
      </c>
      <c r="H90" s="82">
        <f t="shared" si="17"/>
        <v>8724398.46</v>
      </c>
      <c r="I90" s="82">
        <f t="shared" si="17"/>
        <v>25477263.71</v>
      </c>
      <c r="J90" s="82">
        <f t="shared" si="17"/>
        <v>8488948.42</v>
      </c>
      <c r="K90" s="82">
        <f t="shared" si="17"/>
        <v>8459066.26</v>
      </c>
      <c r="L90" s="82">
        <f t="shared" si="17"/>
        <v>8478276.219999999</v>
      </c>
      <c r="M90" s="82">
        <f t="shared" si="17"/>
        <v>25426290.9</v>
      </c>
      <c r="N90" s="82">
        <f t="shared" si="17"/>
        <v>8414348.24</v>
      </c>
      <c r="O90" s="82">
        <f t="shared" si="17"/>
        <v>8435251.4</v>
      </c>
      <c r="P90" s="82">
        <f t="shared" si="17"/>
        <v>5550580.8</v>
      </c>
      <c r="Q90" s="86">
        <f t="shared" si="17"/>
        <v>22400180.439999998</v>
      </c>
      <c r="R90" s="59">
        <f t="shared" si="17"/>
        <v>96288392.33</v>
      </c>
      <c r="S90" s="44"/>
      <c r="T90" s="44"/>
      <c r="U90" s="44"/>
      <c r="V90" s="44"/>
      <c r="W90" s="44"/>
      <c r="Y90" s="126">
        <f t="shared" si="16"/>
        <v>42275890.54</v>
      </c>
      <c r="Z90" s="87"/>
      <c r="AA90" s="44"/>
    </row>
    <row r="91" spans="1:27" ht="12.75" hidden="1">
      <c r="A91" s="87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58">
        <f>R80+R81+R82+R83+R84</f>
        <v>92375333.45</v>
      </c>
      <c r="S91" s="44"/>
      <c r="T91" s="44"/>
      <c r="U91" s="44"/>
      <c r="V91" s="44"/>
      <c r="W91" s="44"/>
      <c r="Y91" s="127"/>
      <c r="Z91" s="87"/>
      <c r="AA91" s="44"/>
    </row>
    <row r="92" spans="1:27" ht="12.75" hidden="1">
      <c r="A92" s="87"/>
      <c r="G92" s="88" t="s">
        <v>31</v>
      </c>
      <c r="H92" s="87" t="s">
        <v>31</v>
      </c>
      <c r="I92" s="87"/>
      <c r="J92" s="87"/>
      <c r="K92" s="87"/>
      <c r="L92" s="87"/>
      <c r="M92" s="87"/>
      <c r="N92" s="87"/>
      <c r="O92" s="87"/>
      <c r="P92" s="87"/>
      <c r="Q92" s="87"/>
      <c r="R92" t="s">
        <v>31</v>
      </c>
      <c r="S92" s="44"/>
      <c r="T92" s="44"/>
      <c r="U92" s="44"/>
      <c r="V92" s="44"/>
      <c r="W92" s="44"/>
      <c r="Y92" s="127"/>
      <c r="Z92" s="87"/>
      <c r="AA92" s="44"/>
    </row>
    <row r="93" spans="1:27" ht="12.75" hidden="1">
      <c r="A93" s="89" t="s">
        <v>35</v>
      </c>
      <c r="B93" s="7" t="s">
        <v>66</v>
      </c>
      <c r="C93" s="7" t="s">
        <v>67</v>
      </c>
      <c r="G93" s="89" t="s">
        <v>37</v>
      </c>
      <c r="H93" s="89" t="s">
        <v>38</v>
      </c>
      <c r="I93" s="87"/>
      <c r="J93" s="87"/>
      <c r="K93" s="87"/>
      <c r="L93" s="89" t="s">
        <v>39</v>
      </c>
      <c r="M93" s="89" t="s">
        <v>40</v>
      </c>
      <c r="N93" s="89" t="s">
        <v>42</v>
      </c>
      <c r="O93" s="87"/>
      <c r="P93" s="87"/>
      <c r="Q93" s="87"/>
      <c r="S93" s="44"/>
      <c r="T93" s="44"/>
      <c r="U93" s="44"/>
      <c r="V93" s="44"/>
      <c r="W93" s="44"/>
      <c r="Y93" s="127"/>
      <c r="Z93" s="87"/>
      <c r="AA93" s="44"/>
    </row>
    <row r="94" spans="1:27" ht="12.75" hidden="1">
      <c r="A94" s="90" t="s">
        <v>0</v>
      </c>
      <c r="B94" s="133" t="s">
        <v>63</v>
      </c>
      <c r="C94" s="134"/>
      <c r="D94" s="135"/>
      <c r="E94" s="16"/>
      <c r="F94" s="17" t="s">
        <v>0</v>
      </c>
      <c r="G94" s="139" t="s">
        <v>63</v>
      </c>
      <c r="H94" s="140"/>
      <c r="I94" s="141"/>
      <c r="J94" s="39"/>
      <c r="K94" s="90" t="s">
        <v>0</v>
      </c>
      <c r="L94" s="139" t="s">
        <v>62</v>
      </c>
      <c r="M94" s="140"/>
      <c r="N94" s="141"/>
      <c r="O94" s="39"/>
      <c r="P94" s="39"/>
      <c r="Q94" s="39"/>
      <c r="R94" s="16"/>
      <c r="S94" s="44"/>
      <c r="T94" s="44"/>
      <c r="U94" s="44"/>
      <c r="V94" s="44"/>
      <c r="W94" s="44"/>
      <c r="Y94" s="127"/>
      <c r="Z94" s="87"/>
      <c r="AA94" s="44"/>
    </row>
    <row r="95" spans="1:27" ht="13.5" hidden="1" thickBot="1">
      <c r="A95" s="93" t="s">
        <v>6</v>
      </c>
      <c r="B95" s="24" t="s">
        <v>32</v>
      </c>
      <c r="C95" s="24" t="s">
        <v>33</v>
      </c>
      <c r="D95" s="25" t="s">
        <v>34</v>
      </c>
      <c r="E95" s="16"/>
      <c r="F95" s="23" t="s">
        <v>6</v>
      </c>
      <c r="G95" s="91" t="s">
        <v>32</v>
      </c>
      <c r="H95" s="91" t="s">
        <v>33</v>
      </c>
      <c r="I95" s="92" t="s">
        <v>34</v>
      </c>
      <c r="J95" s="39"/>
      <c r="K95" s="93" t="s">
        <v>6</v>
      </c>
      <c r="L95" s="91" t="s">
        <v>43</v>
      </c>
      <c r="M95" s="91" t="s">
        <v>44</v>
      </c>
      <c r="N95" s="92" t="s">
        <v>34</v>
      </c>
      <c r="O95" s="39"/>
      <c r="P95" s="39"/>
      <c r="Q95" s="39"/>
      <c r="R95" s="16"/>
      <c r="S95" s="44"/>
      <c r="T95" s="44"/>
      <c r="U95" s="44"/>
      <c r="V95" s="44"/>
      <c r="W95" s="44"/>
      <c r="Y95" s="127"/>
      <c r="Z95" s="87"/>
      <c r="AA95" s="44"/>
    </row>
    <row r="96" spans="1:27" ht="12.75" hidden="1">
      <c r="A96" s="96" t="s">
        <v>29</v>
      </c>
      <c r="B96" s="47">
        <v>699151</v>
      </c>
      <c r="C96" s="47">
        <v>459745</v>
      </c>
      <c r="D96" s="47">
        <f>B96+C96</f>
        <v>1158896</v>
      </c>
      <c r="E96" s="60" t="s">
        <v>31</v>
      </c>
      <c r="F96" s="18" t="s">
        <v>29</v>
      </c>
      <c r="G96" s="94">
        <v>3479727</v>
      </c>
      <c r="H96" s="94">
        <v>1573460</v>
      </c>
      <c r="I96" s="94">
        <f>G96+H96</f>
        <v>5053187</v>
      </c>
      <c r="J96" s="95"/>
      <c r="K96" s="96" t="s">
        <v>29</v>
      </c>
      <c r="L96" s="94">
        <v>82382</v>
      </c>
      <c r="M96" s="94">
        <v>3624</v>
      </c>
      <c r="N96" s="94">
        <f>L96+M96</f>
        <v>86006</v>
      </c>
      <c r="O96" s="95"/>
      <c r="P96" s="95"/>
      <c r="Q96" s="95"/>
      <c r="R96" s="5"/>
      <c r="S96" s="44"/>
      <c r="T96" s="44"/>
      <c r="U96" s="44"/>
      <c r="V96" s="44"/>
      <c r="W96" s="44"/>
      <c r="Y96" s="127"/>
      <c r="Z96" s="87"/>
      <c r="AA96" s="44"/>
    </row>
    <row r="97" spans="1:27" ht="12.75" hidden="1">
      <c r="A97" s="97" t="s">
        <v>21</v>
      </c>
      <c r="B97" s="47">
        <v>161895.27</v>
      </c>
      <c r="C97" s="47">
        <v>111843.3</v>
      </c>
      <c r="D97" s="47">
        <f aca="true" t="shared" si="18" ref="D97:D104">B97+C97</f>
        <v>273738.57</v>
      </c>
      <c r="E97" s="5"/>
      <c r="F97" s="19" t="s">
        <v>21</v>
      </c>
      <c r="G97" s="94">
        <v>1051978</v>
      </c>
      <c r="H97" s="94">
        <v>669663.42</v>
      </c>
      <c r="I97" s="94">
        <f aca="true" t="shared" si="19" ref="I97:I104">G97+H97</f>
        <v>1721641.42</v>
      </c>
      <c r="J97" s="95"/>
      <c r="K97" s="97" t="s">
        <v>21</v>
      </c>
      <c r="L97" s="94">
        <v>99201.2</v>
      </c>
      <c r="M97" s="94">
        <v>0</v>
      </c>
      <c r="N97" s="94">
        <f aca="true" t="shared" si="20" ref="N97:N104">L97+M97</f>
        <v>99201.2</v>
      </c>
      <c r="O97" s="95"/>
      <c r="P97" s="95"/>
      <c r="Q97" s="95"/>
      <c r="R97" s="5"/>
      <c r="S97" s="44"/>
      <c r="T97" s="44"/>
      <c r="U97" s="44"/>
      <c r="V97" s="44"/>
      <c r="W97" s="44"/>
      <c r="Y97" s="127"/>
      <c r="Z97" s="87"/>
      <c r="AA97" s="44"/>
    </row>
    <row r="98" spans="1:27" ht="12.75" hidden="1">
      <c r="A98" s="97" t="s">
        <v>22</v>
      </c>
      <c r="B98" s="47">
        <v>67690</v>
      </c>
      <c r="C98" s="47">
        <v>21338</v>
      </c>
      <c r="D98" s="47">
        <f t="shared" si="18"/>
        <v>89028</v>
      </c>
      <c r="E98" s="5"/>
      <c r="F98" s="61" t="s">
        <v>22</v>
      </c>
      <c r="G98" s="94">
        <v>368266</v>
      </c>
      <c r="H98" s="94">
        <v>125000</v>
      </c>
      <c r="I98" s="94">
        <f t="shared" si="19"/>
        <v>493266</v>
      </c>
      <c r="J98" s="95"/>
      <c r="K98" s="97" t="s">
        <v>22</v>
      </c>
      <c r="L98" s="94">
        <v>47874</v>
      </c>
      <c r="M98" s="94">
        <f aca="true" t="shared" si="21" ref="L98:M103">M25/10000</f>
        <v>0</v>
      </c>
      <c r="N98" s="94">
        <f t="shared" si="20"/>
        <v>47874</v>
      </c>
      <c r="O98" s="95"/>
      <c r="P98" s="95"/>
      <c r="Q98" s="95"/>
      <c r="R98" s="5"/>
      <c r="S98" s="44"/>
      <c r="T98" s="44"/>
      <c r="U98" s="44"/>
      <c r="V98" s="44"/>
      <c r="W98" s="44"/>
      <c r="Y98" s="127"/>
      <c r="Z98" s="87"/>
      <c r="AA98" s="44"/>
    </row>
    <row r="99" spans="1:27" ht="12.75" hidden="1">
      <c r="A99" s="97" t="s">
        <v>23</v>
      </c>
      <c r="B99" s="47">
        <v>0</v>
      </c>
      <c r="C99" s="47">
        <v>0</v>
      </c>
      <c r="D99" s="47">
        <f t="shared" si="18"/>
        <v>0</v>
      </c>
      <c r="E99" s="5"/>
      <c r="F99" s="19" t="s">
        <v>23</v>
      </c>
      <c r="G99" s="94">
        <v>280452</v>
      </c>
      <c r="H99" s="94">
        <v>113948</v>
      </c>
      <c r="I99" s="94">
        <f t="shared" si="19"/>
        <v>394400</v>
      </c>
      <c r="J99" s="95"/>
      <c r="K99" s="97" t="s">
        <v>23</v>
      </c>
      <c r="L99" s="94">
        <v>0</v>
      </c>
      <c r="M99" s="94">
        <f t="shared" si="21"/>
        <v>0</v>
      </c>
      <c r="N99" s="94">
        <f t="shared" si="20"/>
        <v>0</v>
      </c>
      <c r="O99" s="95"/>
      <c r="P99" s="95"/>
      <c r="Q99" s="95"/>
      <c r="R99" s="5"/>
      <c r="S99" s="44"/>
      <c r="T99" s="44"/>
      <c r="U99" s="44"/>
      <c r="V99" s="44"/>
      <c r="W99" s="44"/>
      <c r="Y99" s="127"/>
      <c r="Z99" s="87"/>
      <c r="AA99" s="44"/>
    </row>
    <row r="100" spans="1:27" ht="12.75" hidden="1">
      <c r="A100" s="97" t="s">
        <v>24</v>
      </c>
      <c r="B100" s="47">
        <v>241220</v>
      </c>
      <c r="C100" s="47">
        <v>187994</v>
      </c>
      <c r="D100" s="47">
        <f t="shared" si="18"/>
        <v>429214</v>
      </c>
      <c r="E100" s="5"/>
      <c r="F100" s="19" t="s">
        <v>24</v>
      </c>
      <c r="G100" s="94">
        <v>0</v>
      </c>
      <c r="H100" s="94">
        <f>H27/10000</f>
        <v>0</v>
      </c>
      <c r="I100" s="94">
        <f t="shared" si="19"/>
        <v>0</v>
      </c>
      <c r="J100" s="95"/>
      <c r="K100" s="97" t="s">
        <v>24</v>
      </c>
      <c r="L100" s="94">
        <v>18000</v>
      </c>
      <c r="M100" s="94">
        <f t="shared" si="21"/>
        <v>0</v>
      </c>
      <c r="N100" s="94">
        <f t="shared" si="20"/>
        <v>18000</v>
      </c>
      <c r="O100" s="95"/>
      <c r="P100" s="95"/>
      <c r="Q100" s="95"/>
      <c r="R100" s="5"/>
      <c r="S100" s="44"/>
      <c r="T100" s="44"/>
      <c r="U100" s="44"/>
      <c r="V100" s="44"/>
      <c r="W100" s="44"/>
      <c r="Y100" s="127"/>
      <c r="Z100" s="87"/>
      <c r="AA100" s="44"/>
    </row>
    <row r="101" spans="1:27" ht="12.75" hidden="1">
      <c r="A101" s="97" t="s">
        <v>25</v>
      </c>
      <c r="B101" s="47">
        <f aca="true" t="shared" si="22" ref="B101:C103">B28/10000</f>
        <v>0</v>
      </c>
      <c r="C101" s="47">
        <f t="shared" si="22"/>
        <v>0</v>
      </c>
      <c r="D101" s="47">
        <f t="shared" si="18"/>
        <v>0</v>
      </c>
      <c r="E101" s="5"/>
      <c r="F101" s="19" t="s">
        <v>25</v>
      </c>
      <c r="G101" s="94">
        <f>G28/10000</f>
        <v>0</v>
      </c>
      <c r="H101" s="94">
        <f>H28/10000</f>
        <v>0</v>
      </c>
      <c r="I101" s="94">
        <f t="shared" si="19"/>
        <v>0</v>
      </c>
      <c r="J101" s="95"/>
      <c r="K101" s="97" t="s">
        <v>25</v>
      </c>
      <c r="L101" s="94">
        <v>13209</v>
      </c>
      <c r="M101" s="94">
        <f t="shared" si="21"/>
        <v>0</v>
      </c>
      <c r="N101" s="94">
        <f t="shared" si="20"/>
        <v>13209</v>
      </c>
      <c r="O101" s="95"/>
      <c r="P101" s="95"/>
      <c r="Q101" s="95"/>
      <c r="R101" s="5"/>
      <c r="S101" s="44"/>
      <c r="T101" s="44"/>
      <c r="U101" s="44"/>
      <c r="V101" s="44"/>
      <c r="W101" s="44"/>
      <c r="Y101" s="127"/>
      <c r="Z101" s="87"/>
      <c r="AA101" s="44"/>
    </row>
    <row r="102" spans="1:27" ht="12.75" hidden="1">
      <c r="A102" s="97" t="s">
        <v>26</v>
      </c>
      <c r="B102" s="47">
        <f t="shared" si="22"/>
        <v>0</v>
      </c>
      <c r="C102" s="47">
        <f t="shared" si="22"/>
        <v>0</v>
      </c>
      <c r="D102" s="47">
        <f t="shared" si="18"/>
        <v>0</v>
      </c>
      <c r="E102" s="5"/>
      <c r="F102" s="19" t="s">
        <v>26</v>
      </c>
      <c r="G102" s="94">
        <f>G29/10000</f>
        <v>0</v>
      </c>
      <c r="H102" s="94">
        <f>H29/10000</f>
        <v>0</v>
      </c>
      <c r="I102" s="94">
        <f t="shared" si="19"/>
        <v>0</v>
      </c>
      <c r="J102" s="95"/>
      <c r="K102" s="97" t="s">
        <v>26</v>
      </c>
      <c r="L102" s="94">
        <v>0</v>
      </c>
      <c r="M102" s="94">
        <f t="shared" si="21"/>
        <v>0</v>
      </c>
      <c r="N102" s="94">
        <f t="shared" si="20"/>
        <v>0</v>
      </c>
      <c r="O102" s="95"/>
      <c r="P102" s="95"/>
      <c r="Q102" s="95"/>
      <c r="R102" s="5"/>
      <c r="S102" s="44"/>
      <c r="T102" s="44"/>
      <c r="U102" s="44"/>
      <c r="V102" s="44"/>
      <c r="W102" s="44"/>
      <c r="Y102" s="127"/>
      <c r="Z102" s="87"/>
      <c r="AA102" s="44"/>
    </row>
    <row r="103" spans="1:27" ht="12.75" hidden="1">
      <c r="A103" s="97" t="s">
        <v>27</v>
      </c>
      <c r="B103" s="47">
        <f t="shared" si="22"/>
        <v>0</v>
      </c>
      <c r="C103" s="47">
        <f t="shared" si="22"/>
        <v>0</v>
      </c>
      <c r="D103" s="47">
        <f t="shared" si="18"/>
        <v>0</v>
      </c>
      <c r="E103" s="5"/>
      <c r="F103" s="19" t="s">
        <v>27</v>
      </c>
      <c r="G103" s="94">
        <v>52250</v>
      </c>
      <c r="H103" s="94">
        <v>6980</v>
      </c>
      <c r="I103" s="94">
        <f t="shared" si="19"/>
        <v>59230</v>
      </c>
      <c r="J103" s="95"/>
      <c r="K103" s="97" t="s">
        <v>27</v>
      </c>
      <c r="L103" s="94">
        <f t="shared" si="21"/>
        <v>0</v>
      </c>
      <c r="M103" s="94">
        <f t="shared" si="21"/>
        <v>0</v>
      </c>
      <c r="N103" s="94">
        <f t="shared" si="20"/>
        <v>0</v>
      </c>
      <c r="O103" s="95"/>
      <c r="P103" s="95"/>
      <c r="Q103" s="95"/>
      <c r="R103" s="5"/>
      <c r="S103" s="44"/>
      <c r="T103" s="44"/>
      <c r="U103" s="44"/>
      <c r="V103" s="44"/>
      <c r="W103" s="44"/>
      <c r="Y103" s="127"/>
      <c r="Z103" s="87"/>
      <c r="AA103" s="44"/>
    </row>
    <row r="104" spans="1:27" ht="12.75" hidden="1">
      <c r="A104" s="99" t="s">
        <v>28</v>
      </c>
      <c r="B104" s="52">
        <f>B31/10000</f>
        <v>0</v>
      </c>
      <c r="C104" s="52">
        <f>C31/10000</f>
        <v>0</v>
      </c>
      <c r="D104" s="47">
        <f t="shared" si="18"/>
        <v>0</v>
      </c>
      <c r="E104" s="5"/>
      <c r="F104" s="51" t="s">
        <v>28</v>
      </c>
      <c r="G104" s="98">
        <f>G31/10000</f>
        <v>0</v>
      </c>
      <c r="H104" s="98">
        <f>H31/10000</f>
        <v>0</v>
      </c>
      <c r="I104" s="94">
        <f t="shared" si="19"/>
        <v>0</v>
      </c>
      <c r="J104" s="95"/>
      <c r="K104" s="99" t="s">
        <v>28</v>
      </c>
      <c r="L104" s="98">
        <f>L31/10000</f>
        <v>0</v>
      </c>
      <c r="M104" s="98">
        <f>M31/10000</f>
        <v>0</v>
      </c>
      <c r="N104" s="94">
        <f t="shared" si="20"/>
        <v>0</v>
      </c>
      <c r="O104" s="95"/>
      <c r="P104" s="95"/>
      <c r="Q104" s="95"/>
      <c r="R104" s="5"/>
      <c r="S104" s="44"/>
      <c r="T104" s="44"/>
      <c r="U104" s="44"/>
      <c r="V104" s="44"/>
      <c r="W104" s="44"/>
      <c r="Y104" s="127"/>
      <c r="Z104" s="87"/>
      <c r="AA104" s="44"/>
    </row>
    <row r="105" spans="1:27" ht="13.5" hidden="1" thickBot="1">
      <c r="A105" s="102" t="s">
        <v>2</v>
      </c>
      <c r="B105" s="54">
        <f>SUM(B96:B104)</f>
        <v>1169956.27</v>
      </c>
      <c r="C105" s="54">
        <f>SUM(C96:C104)</f>
        <v>780920.3</v>
      </c>
      <c r="D105" s="54">
        <f>SUM(D96:D104)</f>
        <v>1950876.57</v>
      </c>
      <c r="E105" s="50"/>
      <c r="F105" s="53" t="s">
        <v>2</v>
      </c>
      <c r="G105" s="100">
        <f>SUM(G96:G104)</f>
        <v>5232673</v>
      </c>
      <c r="H105" s="100">
        <f>SUM(H96:H104)</f>
        <v>2489051.42</v>
      </c>
      <c r="I105" s="100">
        <f>SUM(I96:I104)</f>
        <v>7721724.42</v>
      </c>
      <c r="J105" s="101"/>
      <c r="K105" s="102" t="s">
        <v>2</v>
      </c>
      <c r="L105" s="100">
        <f>SUM(L96:L104)</f>
        <v>260666.2</v>
      </c>
      <c r="M105" s="100">
        <f>SUM(M96:M104)</f>
        <v>3624</v>
      </c>
      <c r="N105" s="100">
        <f>SUM(N96:N104)</f>
        <v>264290.2</v>
      </c>
      <c r="O105" s="95"/>
      <c r="P105" s="95"/>
      <c r="Q105" s="95"/>
      <c r="R105" s="3"/>
      <c r="S105" s="44"/>
      <c r="T105" s="44"/>
      <c r="U105" s="44"/>
      <c r="V105" s="44"/>
      <c r="W105" s="44"/>
      <c r="Y105" s="127"/>
      <c r="Z105" s="87"/>
      <c r="AA105" s="44"/>
    </row>
    <row r="106" spans="1:27" ht="12.75" hidden="1">
      <c r="A106" s="87"/>
      <c r="D106" s="44" t="s">
        <v>31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t="s">
        <v>31</v>
      </c>
      <c r="S106" s="44"/>
      <c r="T106" s="44"/>
      <c r="U106" s="44"/>
      <c r="V106" s="44"/>
      <c r="W106" s="44"/>
      <c r="Y106" s="127"/>
      <c r="Z106" s="87"/>
      <c r="AA106" s="44"/>
    </row>
    <row r="107" spans="1:27" ht="12.75" hidden="1">
      <c r="A107" s="39" t="s">
        <v>30</v>
      </c>
      <c r="B107" s="7" t="s">
        <v>31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t="s">
        <v>31</v>
      </c>
      <c r="S107" s="44"/>
      <c r="T107" s="44"/>
      <c r="U107" s="44"/>
      <c r="V107" s="44"/>
      <c r="W107" s="44"/>
      <c r="Y107" s="127"/>
      <c r="Z107" s="87"/>
      <c r="AA107" s="44"/>
    </row>
    <row r="108" spans="1:27" ht="12.75" hidden="1">
      <c r="A108" s="104" t="s">
        <v>0</v>
      </c>
      <c r="B108" s="11"/>
      <c r="C108" s="12" t="s">
        <v>1</v>
      </c>
      <c r="D108" s="12"/>
      <c r="E108" s="9" t="s">
        <v>2</v>
      </c>
      <c r="F108" s="11"/>
      <c r="G108" s="103" t="s">
        <v>3</v>
      </c>
      <c r="H108" s="103"/>
      <c r="I108" s="104" t="s">
        <v>2</v>
      </c>
      <c r="J108" s="105"/>
      <c r="K108" s="103" t="s">
        <v>4</v>
      </c>
      <c r="L108" s="103"/>
      <c r="M108" s="104" t="s">
        <v>2</v>
      </c>
      <c r="N108" s="105"/>
      <c r="O108" s="103" t="s">
        <v>20</v>
      </c>
      <c r="P108" s="103"/>
      <c r="Q108" s="104" t="s">
        <v>2</v>
      </c>
      <c r="R108" s="9" t="s">
        <v>81</v>
      </c>
      <c r="S108" s="44"/>
      <c r="T108" s="44"/>
      <c r="U108" s="44"/>
      <c r="V108" s="44"/>
      <c r="W108" s="44"/>
      <c r="Y108" s="127"/>
      <c r="Z108" s="87"/>
      <c r="AA108" s="44"/>
    </row>
    <row r="109" spans="1:27" ht="12.75" hidden="1">
      <c r="A109" s="131" t="s">
        <v>41</v>
      </c>
      <c r="B109" s="8" t="s">
        <v>7</v>
      </c>
      <c r="C109" s="8" t="s">
        <v>8</v>
      </c>
      <c r="D109" s="8" t="s">
        <v>9</v>
      </c>
      <c r="E109" s="10" t="s">
        <v>10</v>
      </c>
      <c r="F109" s="9" t="s">
        <v>11</v>
      </c>
      <c r="G109" s="104" t="s">
        <v>12</v>
      </c>
      <c r="H109" s="104" t="s">
        <v>13</v>
      </c>
      <c r="I109" s="106" t="s">
        <v>3</v>
      </c>
      <c r="J109" s="104" t="s">
        <v>14</v>
      </c>
      <c r="K109" s="104" t="s">
        <v>15</v>
      </c>
      <c r="L109" s="104" t="s">
        <v>16</v>
      </c>
      <c r="M109" s="106" t="s">
        <v>4</v>
      </c>
      <c r="N109" s="89" t="s">
        <v>17</v>
      </c>
      <c r="O109" s="89" t="s">
        <v>18</v>
      </c>
      <c r="P109" s="89" t="s">
        <v>19</v>
      </c>
      <c r="Q109" s="106" t="s">
        <v>20</v>
      </c>
      <c r="R109" s="13" t="s">
        <v>72</v>
      </c>
      <c r="S109" s="44"/>
      <c r="T109" s="44"/>
      <c r="U109" s="44"/>
      <c r="V109" s="44"/>
      <c r="W109" s="44"/>
      <c r="Y109" s="127"/>
      <c r="Z109" s="87"/>
      <c r="AA109" s="44"/>
    </row>
    <row r="110" spans="1:27" ht="12.75" hidden="1">
      <c r="A110" s="83" t="s">
        <v>30</v>
      </c>
      <c r="B110" s="45">
        <v>624583</v>
      </c>
      <c r="C110" s="45">
        <v>624000</v>
      </c>
      <c r="D110" s="45">
        <v>624000</v>
      </c>
      <c r="E110" s="46">
        <f>B110+C110+D110</f>
        <v>1872583</v>
      </c>
      <c r="F110" s="45">
        <v>0</v>
      </c>
      <c r="G110" s="85">
        <v>0</v>
      </c>
      <c r="H110" s="85">
        <v>0</v>
      </c>
      <c r="I110" s="82">
        <f>F110+G110+H110</f>
        <v>0</v>
      </c>
      <c r="J110" s="85">
        <v>0</v>
      </c>
      <c r="K110" s="85">
        <v>0</v>
      </c>
      <c r="L110" s="85">
        <v>0</v>
      </c>
      <c r="M110" s="82">
        <f>J110+K110+L110</f>
        <v>0</v>
      </c>
      <c r="N110" s="85">
        <v>0</v>
      </c>
      <c r="O110" s="85">
        <v>0</v>
      </c>
      <c r="P110" s="85">
        <v>0</v>
      </c>
      <c r="Q110" s="82">
        <f>N110+O110+P110</f>
        <v>0</v>
      </c>
      <c r="R110" s="46">
        <f>I110+M110+Q110+E110</f>
        <v>1872583</v>
      </c>
      <c r="S110" s="44"/>
      <c r="T110" s="44"/>
      <c r="U110" s="44"/>
      <c r="V110" s="44"/>
      <c r="W110" s="44"/>
      <c r="Y110" s="127"/>
      <c r="Z110" s="87"/>
      <c r="AA110" s="44"/>
    </row>
    <row r="111" spans="1:27" ht="12.75" hidden="1">
      <c r="A111" s="83" t="s">
        <v>29</v>
      </c>
      <c r="B111" s="14"/>
      <c r="C111" s="1"/>
      <c r="D111" s="1"/>
      <c r="E111" s="1"/>
      <c r="F111" s="1"/>
      <c r="G111" s="107"/>
      <c r="H111" s="107"/>
      <c r="I111" s="107"/>
      <c r="J111" s="107"/>
      <c r="K111" s="107"/>
      <c r="L111" s="108"/>
      <c r="M111" s="108"/>
      <c r="N111" s="107"/>
      <c r="O111" s="107"/>
      <c r="P111" s="108"/>
      <c r="Q111" s="108"/>
      <c r="R111" s="2"/>
      <c r="S111" s="44"/>
      <c r="T111" s="44"/>
      <c r="U111" s="44"/>
      <c r="V111" s="44"/>
      <c r="W111" s="44"/>
      <c r="Y111" s="127"/>
      <c r="Z111" s="87"/>
      <c r="AA111" s="44"/>
    </row>
    <row r="112" spans="1:27" ht="12.75" hidden="1">
      <c r="A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S112" s="44"/>
      <c r="T112" s="44"/>
      <c r="U112" s="44"/>
      <c r="V112" s="44"/>
      <c r="W112" s="44"/>
      <c r="Y112" s="127"/>
      <c r="Z112" s="87"/>
      <c r="AA112" s="44"/>
    </row>
    <row r="113" spans="1:27" ht="12.75" hidden="1">
      <c r="A113" s="89" t="s">
        <v>64</v>
      </c>
      <c r="B113" s="31" t="s">
        <v>65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S113" s="44"/>
      <c r="T113" s="44"/>
      <c r="U113" s="44"/>
      <c r="V113" s="44"/>
      <c r="W113" s="44"/>
      <c r="Y113" s="127"/>
      <c r="Z113" s="87"/>
      <c r="AA113" s="44"/>
    </row>
    <row r="114" spans="1:27" ht="12.75" hidden="1">
      <c r="A114" s="104" t="s">
        <v>0</v>
      </c>
      <c r="B114" s="11"/>
      <c r="C114" s="12" t="s">
        <v>1</v>
      </c>
      <c r="D114" s="12"/>
      <c r="E114" s="9" t="s">
        <v>2</v>
      </c>
      <c r="F114" s="11"/>
      <c r="G114" s="103" t="s">
        <v>3</v>
      </c>
      <c r="H114" s="103"/>
      <c r="I114" s="104" t="s">
        <v>2</v>
      </c>
      <c r="J114" s="105"/>
      <c r="K114" s="103" t="s">
        <v>4</v>
      </c>
      <c r="L114" s="103"/>
      <c r="M114" s="104" t="s">
        <v>31</v>
      </c>
      <c r="N114" s="105"/>
      <c r="O114" s="103" t="s">
        <v>20</v>
      </c>
      <c r="P114" s="103"/>
      <c r="Q114" s="104" t="s">
        <v>2</v>
      </c>
      <c r="R114" s="9" t="s">
        <v>5</v>
      </c>
      <c r="S114" s="44"/>
      <c r="T114" s="44"/>
      <c r="U114" s="44"/>
      <c r="V114" s="44"/>
      <c r="W114" s="44"/>
      <c r="Y114" s="127"/>
      <c r="Z114" s="87"/>
      <c r="AA114" s="44"/>
    </row>
    <row r="115" spans="1:27" ht="12.75" hidden="1">
      <c r="A115" s="131" t="s">
        <v>6</v>
      </c>
      <c r="B115" s="8" t="s">
        <v>7</v>
      </c>
      <c r="C115" s="8" t="s">
        <v>8</v>
      </c>
      <c r="D115" s="8" t="s">
        <v>9</v>
      </c>
      <c r="E115" s="10" t="s">
        <v>10</v>
      </c>
      <c r="F115" s="9" t="s">
        <v>11</v>
      </c>
      <c r="G115" s="104" t="s">
        <v>12</v>
      </c>
      <c r="H115" s="104" t="s">
        <v>13</v>
      </c>
      <c r="I115" s="106" t="s">
        <v>3</v>
      </c>
      <c r="J115" s="104" t="s">
        <v>14</v>
      </c>
      <c r="K115" s="104" t="s">
        <v>15</v>
      </c>
      <c r="L115" s="104" t="s">
        <v>16</v>
      </c>
      <c r="M115" s="106" t="s">
        <v>4</v>
      </c>
      <c r="N115" s="89" t="s">
        <v>17</v>
      </c>
      <c r="O115" s="89" t="s">
        <v>18</v>
      </c>
      <c r="P115" s="89" t="s">
        <v>19</v>
      </c>
      <c r="Q115" s="106" t="s">
        <v>20</v>
      </c>
      <c r="R115" s="13" t="s">
        <v>61</v>
      </c>
      <c r="S115" s="44"/>
      <c r="T115" s="44"/>
      <c r="U115" s="44"/>
      <c r="V115" s="44"/>
      <c r="W115" s="44"/>
      <c r="Y115" s="127"/>
      <c r="Z115" s="87"/>
      <c r="AA115" s="44"/>
    </row>
    <row r="116" spans="1:27" ht="12.75" hidden="1">
      <c r="A116" s="83" t="s">
        <v>68</v>
      </c>
      <c r="B116" s="45">
        <v>0</v>
      </c>
      <c r="C116" s="45">
        <v>0</v>
      </c>
      <c r="D116" s="45">
        <v>0</v>
      </c>
      <c r="E116" s="46">
        <f>B116+C116+D116</f>
        <v>0</v>
      </c>
      <c r="F116" s="45">
        <v>0</v>
      </c>
      <c r="G116" s="85">
        <v>0</v>
      </c>
      <c r="H116" s="85">
        <v>0</v>
      </c>
      <c r="I116" s="82">
        <f>F116+G116+H116</f>
        <v>0</v>
      </c>
      <c r="J116" s="85">
        <v>0</v>
      </c>
      <c r="K116" s="85">
        <v>0</v>
      </c>
      <c r="L116" s="85">
        <v>0</v>
      </c>
      <c r="M116" s="82">
        <f>J116+K116+L116</f>
        <v>0</v>
      </c>
      <c r="N116" s="85">
        <v>0</v>
      </c>
      <c r="O116" s="85">
        <v>0</v>
      </c>
      <c r="P116" s="85">
        <v>0</v>
      </c>
      <c r="Q116" s="82">
        <f>N116+O116+P116</f>
        <v>0</v>
      </c>
      <c r="R116" s="46">
        <f>I116+M116+Q116+E116</f>
        <v>0</v>
      </c>
      <c r="S116" s="44"/>
      <c r="T116" s="44"/>
      <c r="U116" s="44"/>
      <c r="V116" s="44"/>
      <c r="W116" s="44"/>
      <c r="Y116" s="127"/>
      <c r="Z116" s="87"/>
      <c r="AA116" s="44"/>
    </row>
    <row r="117" spans="1:27" ht="12.75" hidden="1">
      <c r="A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S117" s="44"/>
      <c r="T117" s="44"/>
      <c r="U117" s="44"/>
      <c r="V117" s="44"/>
      <c r="W117" s="44"/>
      <c r="Y117" s="127"/>
      <c r="Z117" s="87"/>
      <c r="AA117" s="44"/>
    </row>
    <row r="118" spans="1:27" ht="12.75" hidden="1">
      <c r="A118" s="39" t="s">
        <v>70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S118" s="44"/>
      <c r="T118" s="44"/>
      <c r="U118" s="44"/>
      <c r="V118" s="44"/>
      <c r="W118" s="44"/>
      <c r="Y118" s="127"/>
      <c r="Z118" s="87"/>
      <c r="AA118" s="44"/>
    </row>
    <row r="119" spans="1:27" ht="12.75" hidden="1">
      <c r="A119" s="104" t="s">
        <v>0</v>
      </c>
      <c r="B119" s="11"/>
      <c r="C119" s="12" t="s">
        <v>1</v>
      </c>
      <c r="D119" s="12"/>
      <c r="E119" s="9" t="s">
        <v>2</v>
      </c>
      <c r="F119" s="11"/>
      <c r="G119" s="103" t="s">
        <v>3</v>
      </c>
      <c r="H119" s="103"/>
      <c r="I119" s="104" t="s">
        <v>2</v>
      </c>
      <c r="J119" s="105"/>
      <c r="K119" s="103" t="s">
        <v>4</v>
      </c>
      <c r="L119" s="103"/>
      <c r="M119" s="104" t="s">
        <v>31</v>
      </c>
      <c r="N119" s="105"/>
      <c r="O119" s="103" t="s">
        <v>20</v>
      </c>
      <c r="P119" s="103"/>
      <c r="Q119" s="104" t="s">
        <v>2</v>
      </c>
      <c r="R119" s="9" t="s">
        <v>5</v>
      </c>
      <c r="S119" s="44"/>
      <c r="T119" s="44"/>
      <c r="U119" s="44"/>
      <c r="V119" s="44"/>
      <c r="W119" s="44"/>
      <c r="Y119" s="127"/>
      <c r="Z119" s="87"/>
      <c r="AA119" s="44"/>
    </row>
    <row r="120" spans="1:27" ht="12.75" hidden="1">
      <c r="A120" s="131" t="s">
        <v>6</v>
      </c>
      <c r="B120" s="8" t="s">
        <v>7</v>
      </c>
      <c r="C120" s="8" t="s">
        <v>8</v>
      </c>
      <c r="D120" s="8" t="s">
        <v>9</v>
      </c>
      <c r="E120" s="10" t="s">
        <v>10</v>
      </c>
      <c r="F120" s="9" t="s">
        <v>11</v>
      </c>
      <c r="G120" s="104" t="s">
        <v>12</v>
      </c>
      <c r="H120" s="104" t="s">
        <v>13</v>
      </c>
      <c r="I120" s="106" t="s">
        <v>3</v>
      </c>
      <c r="J120" s="104" t="s">
        <v>14</v>
      </c>
      <c r="K120" s="104" t="s">
        <v>15</v>
      </c>
      <c r="L120" s="104" t="s">
        <v>16</v>
      </c>
      <c r="M120" s="106" t="s">
        <v>4</v>
      </c>
      <c r="N120" s="7" t="s">
        <v>17</v>
      </c>
      <c r="O120" s="89" t="s">
        <v>18</v>
      </c>
      <c r="P120" s="89" t="s">
        <v>19</v>
      </c>
      <c r="Q120" s="106" t="s">
        <v>20</v>
      </c>
      <c r="R120" s="13" t="s">
        <v>130</v>
      </c>
      <c r="S120" s="44"/>
      <c r="T120" s="44"/>
      <c r="U120" s="44"/>
      <c r="V120" s="44"/>
      <c r="W120" s="44"/>
      <c r="Y120" s="127"/>
      <c r="Z120" s="87"/>
      <c r="AA120" s="44"/>
    </row>
    <row r="121" spans="1:27" ht="12.75" hidden="1">
      <c r="A121" s="83" t="s">
        <v>69</v>
      </c>
      <c r="B121" s="65">
        <v>229711.4</v>
      </c>
      <c r="C121" s="65">
        <v>229711.4</v>
      </c>
      <c r="D121" s="65">
        <v>229711.4</v>
      </c>
      <c r="E121" s="59">
        <f aca="true" t="shared" si="23" ref="E121:E133">B121+C121+D121</f>
        <v>689134.2</v>
      </c>
      <c r="F121" s="65">
        <v>229699.72</v>
      </c>
      <c r="G121" s="65">
        <v>310003.16</v>
      </c>
      <c r="H121" s="65">
        <v>310003.16</v>
      </c>
      <c r="I121" s="82">
        <f aca="true" t="shared" si="24" ref="I121:I133">F121+G121+H121</f>
        <v>849706.04</v>
      </c>
      <c r="J121" s="65">
        <v>279713.77</v>
      </c>
      <c r="K121" s="65">
        <v>279713.77</v>
      </c>
      <c r="L121" s="65">
        <v>279713.77</v>
      </c>
      <c r="M121" s="82">
        <f aca="true" t="shared" si="25" ref="M121:M133">J121+K121+L121</f>
        <v>839141.31</v>
      </c>
      <c r="N121" s="65">
        <v>279713.77</v>
      </c>
      <c r="O121" s="65">
        <v>74676.58</v>
      </c>
      <c r="P121" s="65">
        <v>1320.65</v>
      </c>
      <c r="Q121" s="82">
        <f aca="true" t="shared" si="26" ref="Q121:Q133">N121+O121+P121</f>
        <v>355711.00000000006</v>
      </c>
      <c r="R121" s="46">
        <f aca="true" t="shared" si="27" ref="R121:R133">I121+M121+Q121+E121</f>
        <v>2733692.55</v>
      </c>
      <c r="S121" s="44"/>
      <c r="T121" s="44">
        <v>1563335.59</v>
      </c>
      <c r="U121" s="44">
        <f aca="true" t="shared" si="28" ref="U121:U133">R121-T121</f>
        <v>1170356.9599999997</v>
      </c>
      <c r="V121" s="44">
        <f aca="true" t="shared" si="29" ref="V121:V133">O121+P121</f>
        <v>75997.23</v>
      </c>
      <c r="W121" s="44">
        <f aca="true" t="shared" si="30" ref="W121:W133">U121-V121</f>
        <v>1094359.7299999997</v>
      </c>
      <c r="X121" s="124">
        <v>0</v>
      </c>
      <c r="Y121" s="126">
        <f aca="true" t="shared" si="31" ref="Y121:Y133">M121+N121+O121</f>
        <v>1193531.6600000001</v>
      </c>
      <c r="Z121" s="114"/>
      <c r="AA121" s="44"/>
    </row>
    <row r="122" spans="1:27" ht="12.75" hidden="1">
      <c r="A122" s="83" t="s">
        <v>73</v>
      </c>
      <c r="B122" s="65">
        <v>196746.62</v>
      </c>
      <c r="C122" s="65">
        <v>196746.62</v>
      </c>
      <c r="D122" s="65">
        <v>196724.62</v>
      </c>
      <c r="E122" s="59">
        <f t="shared" si="23"/>
        <v>590217.86</v>
      </c>
      <c r="F122" s="65">
        <v>195623.39</v>
      </c>
      <c r="G122" s="65">
        <v>254414.16</v>
      </c>
      <c r="H122" s="65">
        <v>254414.16</v>
      </c>
      <c r="I122" s="82">
        <f t="shared" si="24"/>
        <v>704451.7100000001</v>
      </c>
      <c r="J122" s="65">
        <v>235815.94</v>
      </c>
      <c r="K122" s="65">
        <v>235815.94</v>
      </c>
      <c r="L122" s="65">
        <v>235815.94</v>
      </c>
      <c r="M122" s="82">
        <f t="shared" si="25"/>
        <v>707447.8200000001</v>
      </c>
      <c r="N122" s="65">
        <v>235815.94</v>
      </c>
      <c r="O122" s="65">
        <v>0</v>
      </c>
      <c r="P122" s="65">
        <v>0</v>
      </c>
      <c r="Q122" s="82">
        <f t="shared" si="26"/>
        <v>235815.94</v>
      </c>
      <c r="R122" s="46">
        <f t="shared" si="27"/>
        <v>2237933.33</v>
      </c>
      <c r="S122" s="44"/>
      <c r="T122" s="44">
        <v>1405728.11</v>
      </c>
      <c r="U122" s="44">
        <f t="shared" si="28"/>
        <v>832205.22</v>
      </c>
      <c r="V122" s="44">
        <f t="shared" si="29"/>
        <v>0</v>
      </c>
      <c r="W122" s="44">
        <f t="shared" si="30"/>
        <v>832205.22</v>
      </c>
      <c r="X122" s="124">
        <v>46500</v>
      </c>
      <c r="Y122" s="126">
        <f t="shared" si="31"/>
        <v>943263.76</v>
      </c>
      <c r="Z122" s="114"/>
      <c r="AA122" s="44"/>
    </row>
    <row r="123" spans="1:27" ht="12.75" hidden="1">
      <c r="A123" s="83" t="s">
        <v>87</v>
      </c>
      <c r="B123" s="65">
        <v>17782.07</v>
      </c>
      <c r="C123" s="65">
        <v>17782.07</v>
      </c>
      <c r="D123" s="65">
        <v>17782.07</v>
      </c>
      <c r="E123" s="59">
        <f t="shared" si="23"/>
        <v>53346.21</v>
      </c>
      <c r="F123" s="65">
        <v>17379.22</v>
      </c>
      <c r="G123" s="65">
        <v>25189.94</v>
      </c>
      <c r="H123" s="65">
        <v>25189.94</v>
      </c>
      <c r="I123" s="82">
        <f t="shared" si="24"/>
        <v>67759.1</v>
      </c>
      <c r="J123" s="65">
        <v>25189.94</v>
      </c>
      <c r="K123" s="65">
        <v>25189.94</v>
      </c>
      <c r="L123" s="65">
        <v>25189.94</v>
      </c>
      <c r="M123" s="82">
        <f t="shared" si="25"/>
        <v>75569.81999999999</v>
      </c>
      <c r="N123" s="65">
        <v>25189.94</v>
      </c>
      <c r="O123" s="65">
        <v>17394.02</v>
      </c>
      <c r="P123" s="65">
        <v>17394.02</v>
      </c>
      <c r="Q123" s="82">
        <f t="shared" si="26"/>
        <v>59977.979999999996</v>
      </c>
      <c r="R123" s="46">
        <f t="shared" si="27"/>
        <v>256653.10999999996</v>
      </c>
      <c r="S123" s="44"/>
      <c r="T123" s="44">
        <v>152415.46</v>
      </c>
      <c r="U123" s="44">
        <f t="shared" si="28"/>
        <v>104237.64999999997</v>
      </c>
      <c r="V123" s="44">
        <f t="shared" si="29"/>
        <v>34788.04</v>
      </c>
      <c r="W123" s="44">
        <f t="shared" si="30"/>
        <v>69449.60999999996</v>
      </c>
      <c r="X123" s="124">
        <v>7315.92</v>
      </c>
      <c r="Y123" s="126">
        <f t="shared" si="31"/>
        <v>118153.78</v>
      </c>
      <c r="Z123" s="114"/>
      <c r="AA123" s="44"/>
    </row>
    <row r="124" spans="1:27" ht="12.75" hidden="1">
      <c r="A124" s="83" t="s">
        <v>79</v>
      </c>
      <c r="B124" s="65">
        <v>51212.61</v>
      </c>
      <c r="C124" s="65">
        <v>51212.61</v>
      </c>
      <c r="D124" s="65">
        <v>51212.61</v>
      </c>
      <c r="E124" s="59">
        <f t="shared" si="23"/>
        <v>153637.83000000002</v>
      </c>
      <c r="F124" s="65">
        <v>70584.78</v>
      </c>
      <c r="G124" s="65">
        <v>75016.18</v>
      </c>
      <c r="H124" s="65">
        <v>79289.65</v>
      </c>
      <c r="I124" s="82">
        <f t="shared" si="24"/>
        <v>224890.61</v>
      </c>
      <c r="J124" s="65">
        <v>75506.97</v>
      </c>
      <c r="K124" s="65">
        <v>75506.97</v>
      </c>
      <c r="L124" s="65">
        <v>75506.97</v>
      </c>
      <c r="M124" s="82">
        <f t="shared" si="25"/>
        <v>226520.91</v>
      </c>
      <c r="N124" s="65">
        <v>50985.78</v>
      </c>
      <c r="O124" s="65">
        <v>75506.97</v>
      </c>
      <c r="P124" s="85">
        <v>484.32</v>
      </c>
      <c r="Q124" s="82">
        <f t="shared" si="26"/>
        <v>126977.07</v>
      </c>
      <c r="R124" s="46">
        <f t="shared" si="27"/>
        <v>732026.4200000002</v>
      </c>
      <c r="S124" s="44"/>
      <c r="T124" s="44">
        <v>927331.42</v>
      </c>
      <c r="U124" s="44">
        <f t="shared" si="28"/>
        <v>-195304.99999999988</v>
      </c>
      <c r="V124" s="44">
        <f t="shared" si="29"/>
        <v>75991.29000000001</v>
      </c>
      <c r="W124" s="44">
        <f t="shared" si="30"/>
        <v>-271296.2899999999</v>
      </c>
      <c r="X124" s="124">
        <v>82111.84</v>
      </c>
      <c r="Y124" s="126">
        <f t="shared" si="31"/>
        <v>353013.66000000003</v>
      </c>
      <c r="Z124" s="114"/>
      <c r="AA124" s="44"/>
    </row>
    <row r="125" spans="1:27" ht="12.75" hidden="1">
      <c r="A125" s="83" t="s">
        <v>107</v>
      </c>
      <c r="B125" s="65">
        <v>43739.08</v>
      </c>
      <c r="C125" s="65">
        <v>43739.08</v>
      </c>
      <c r="D125" s="65">
        <v>43739.08</v>
      </c>
      <c r="E125" s="59">
        <f t="shared" si="23"/>
        <v>131217.24</v>
      </c>
      <c r="F125" s="65">
        <v>43959.33</v>
      </c>
      <c r="G125" s="65">
        <v>57949.45</v>
      </c>
      <c r="H125" s="65">
        <v>57949.45</v>
      </c>
      <c r="I125" s="82">
        <f t="shared" si="24"/>
        <v>159858.22999999998</v>
      </c>
      <c r="J125" s="65">
        <v>53387.18</v>
      </c>
      <c r="K125" s="65">
        <v>53387.18</v>
      </c>
      <c r="L125" s="65">
        <v>53387.18</v>
      </c>
      <c r="M125" s="82">
        <f t="shared" si="25"/>
        <v>160161.54</v>
      </c>
      <c r="N125" s="65">
        <v>53387.18</v>
      </c>
      <c r="O125" s="65">
        <v>53387.18</v>
      </c>
      <c r="P125" s="65">
        <v>0</v>
      </c>
      <c r="Q125" s="82">
        <f t="shared" si="26"/>
        <v>106774.36</v>
      </c>
      <c r="R125" s="46">
        <f t="shared" si="27"/>
        <v>558011.37</v>
      </c>
      <c r="S125" s="44"/>
      <c r="T125" s="44">
        <v>359023.18</v>
      </c>
      <c r="U125" s="44">
        <f t="shared" si="28"/>
        <v>198988.19</v>
      </c>
      <c r="V125" s="44">
        <f t="shared" si="29"/>
        <v>53387.18</v>
      </c>
      <c r="W125" s="44">
        <f t="shared" si="30"/>
        <v>145601.01</v>
      </c>
      <c r="X125" s="124">
        <v>0</v>
      </c>
      <c r="Y125" s="126">
        <f t="shared" si="31"/>
        <v>266935.9</v>
      </c>
      <c r="Z125" s="114"/>
      <c r="AA125" s="44"/>
    </row>
    <row r="126" spans="1:27" ht="12.75" hidden="1">
      <c r="A126" s="83" t="s">
        <v>97</v>
      </c>
      <c r="B126" s="65">
        <v>91119.17</v>
      </c>
      <c r="C126" s="65">
        <v>91119.17</v>
      </c>
      <c r="D126" s="65">
        <v>91119.17</v>
      </c>
      <c r="E126" s="59">
        <f t="shared" si="23"/>
        <v>273357.51</v>
      </c>
      <c r="F126" s="65">
        <v>104555.2</v>
      </c>
      <c r="G126" s="65">
        <v>126576.45</v>
      </c>
      <c r="H126" s="65">
        <v>126576.45</v>
      </c>
      <c r="I126" s="82">
        <f t="shared" si="24"/>
        <v>357708.1</v>
      </c>
      <c r="J126" s="65">
        <v>119365.16</v>
      </c>
      <c r="K126" s="65">
        <v>119365.16</v>
      </c>
      <c r="L126" s="65">
        <v>119365.16</v>
      </c>
      <c r="M126" s="82">
        <f t="shared" si="25"/>
        <v>358095.48</v>
      </c>
      <c r="N126" s="65">
        <v>119365.16</v>
      </c>
      <c r="O126" s="65">
        <v>102046.57</v>
      </c>
      <c r="P126" s="65">
        <v>56897.98</v>
      </c>
      <c r="Q126" s="82">
        <f t="shared" si="26"/>
        <v>278309.71</v>
      </c>
      <c r="R126" s="46">
        <f t="shared" si="27"/>
        <v>1267470.8</v>
      </c>
      <c r="S126" s="44"/>
      <c r="T126" s="44">
        <v>529985.45</v>
      </c>
      <c r="U126" s="44">
        <f t="shared" si="28"/>
        <v>737485.3500000001</v>
      </c>
      <c r="V126" s="44">
        <f t="shared" si="29"/>
        <v>158944.55000000002</v>
      </c>
      <c r="W126" s="44">
        <f t="shared" si="30"/>
        <v>578540.8</v>
      </c>
      <c r="X126" s="124">
        <v>0</v>
      </c>
      <c r="Y126" s="126">
        <f t="shared" si="31"/>
        <v>579507.21</v>
      </c>
      <c r="Z126" s="114"/>
      <c r="AA126" s="44"/>
    </row>
    <row r="127" spans="1:27" ht="12.75" hidden="1">
      <c r="A127" s="83" t="s">
        <v>120</v>
      </c>
      <c r="B127" s="65">
        <v>176715.98</v>
      </c>
      <c r="C127" s="65">
        <v>176715.98</v>
      </c>
      <c r="D127" s="65">
        <v>173109.86</v>
      </c>
      <c r="E127" s="59">
        <f t="shared" si="23"/>
        <v>526541.8200000001</v>
      </c>
      <c r="F127" s="65">
        <v>183001.03</v>
      </c>
      <c r="G127" s="65">
        <v>183001.03</v>
      </c>
      <c r="H127" s="65">
        <v>183001.03</v>
      </c>
      <c r="I127" s="82">
        <f aca="true" t="shared" si="32" ref="I127:I132">F127+G127+H127</f>
        <v>549003.09</v>
      </c>
      <c r="J127" s="65">
        <v>183001.03</v>
      </c>
      <c r="K127" s="65">
        <v>183001.03</v>
      </c>
      <c r="L127" s="65">
        <v>183001.03</v>
      </c>
      <c r="M127" s="82">
        <f t="shared" si="25"/>
        <v>549003.09</v>
      </c>
      <c r="N127" s="65">
        <v>183001.03</v>
      </c>
      <c r="O127" s="65">
        <v>183004.04</v>
      </c>
      <c r="P127" s="65">
        <v>109788.82</v>
      </c>
      <c r="Q127" s="82">
        <f t="shared" si="26"/>
        <v>475793.89</v>
      </c>
      <c r="R127" s="46">
        <f>I127+M127+Q127+E127</f>
        <v>2100341.8899999997</v>
      </c>
      <c r="S127" s="44"/>
      <c r="T127" s="44">
        <v>1131305.84</v>
      </c>
      <c r="U127" s="44">
        <f t="shared" si="28"/>
        <v>969036.0499999996</v>
      </c>
      <c r="V127" s="44">
        <f t="shared" si="29"/>
        <v>292792.86</v>
      </c>
      <c r="W127" s="44">
        <f t="shared" si="30"/>
        <v>676243.1899999996</v>
      </c>
      <c r="X127" s="124">
        <v>79998.28</v>
      </c>
      <c r="Y127" s="126">
        <f t="shared" si="31"/>
        <v>915008.16</v>
      </c>
      <c r="Z127" s="114"/>
      <c r="AA127" s="44"/>
    </row>
    <row r="128" spans="1:27" ht="12.75">
      <c r="A128" s="83" t="s">
        <v>121</v>
      </c>
      <c r="B128" s="65">
        <v>31403.29</v>
      </c>
      <c r="C128" s="65">
        <v>63792.66</v>
      </c>
      <c r="D128" s="65">
        <v>63792.66</v>
      </c>
      <c r="E128" s="59">
        <f t="shared" si="23"/>
        <v>158988.61000000002</v>
      </c>
      <c r="F128" s="65">
        <v>63792.66</v>
      </c>
      <c r="G128" s="65">
        <v>65596.37</v>
      </c>
      <c r="H128" s="65">
        <v>65596.37</v>
      </c>
      <c r="I128" s="82">
        <f t="shared" si="32"/>
        <v>194985.4</v>
      </c>
      <c r="J128" s="65">
        <v>65001.31</v>
      </c>
      <c r="K128" s="65">
        <v>65001.31</v>
      </c>
      <c r="L128" s="65">
        <v>65001.31</v>
      </c>
      <c r="M128" s="82">
        <f t="shared" si="25"/>
        <v>195003.93</v>
      </c>
      <c r="N128" s="65">
        <v>65001.31</v>
      </c>
      <c r="O128" s="65">
        <v>44526.01</v>
      </c>
      <c r="P128" s="65">
        <v>39003.66</v>
      </c>
      <c r="Q128" s="82">
        <f t="shared" si="26"/>
        <v>148530.98</v>
      </c>
      <c r="R128" s="46">
        <f t="shared" si="27"/>
        <v>697508.9199999999</v>
      </c>
      <c r="S128" s="44"/>
      <c r="T128" s="44"/>
      <c r="U128" s="44"/>
      <c r="V128" s="44">
        <f t="shared" si="29"/>
        <v>83529.67000000001</v>
      </c>
      <c r="W128" s="44"/>
      <c r="X128" s="124"/>
      <c r="Y128" s="126">
        <f t="shared" si="31"/>
        <v>304531.25</v>
      </c>
      <c r="Z128" s="114"/>
      <c r="AA128" s="44"/>
    </row>
    <row r="129" spans="1:27" ht="12.75">
      <c r="A129" s="83" t="s">
        <v>122</v>
      </c>
      <c r="B129" s="65">
        <v>63795.39</v>
      </c>
      <c r="C129" s="65">
        <v>63795.39</v>
      </c>
      <c r="D129" s="65">
        <v>63764.06</v>
      </c>
      <c r="E129" s="59">
        <f t="shared" si="23"/>
        <v>191354.84</v>
      </c>
      <c r="F129" s="65">
        <v>63757.94</v>
      </c>
      <c r="G129" s="65">
        <v>68621.01</v>
      </c>
      <c r="H129" s="65">
        <v>68621.01</v>
      </c>
      <c r="I129" s="82">
        <f t="shared" si="32"/>
        <v>200999.96000000002</v>
      </c>
      <c r="J129" s="65">
        <v>66998.05</v>
      </c>
      <c r="K129" s="65">
        <v>66998.05</v>
      </c>
      <c r="L129" s="65">
        <v>66998.05</v>
      </c>
      <c r="M129" s="82">
        <f t="shared" si="25"/>
        <v>200994.15000000002</v>
      </c>
      <c r="N129" s="65">
        <v>66998.05</v>
      </c>
      <c r="O129" s="65">
        <v>60565.4</v>
      </c>
      <c r="P129" s="65">
        <v>40217.61</v>
      </c>
      <c r="Q129" s="82">
        <f t="shared" si="26"/>
        <v>167781.06</v>
      </c>
      <c r="R129" s="46">
        <f t="shared" si="27"/>
        <v>761130.01</v>
      </c>
      <c r="S129" s="44"/>
      <c r="T129" s="44"/>
      <c r="U129" s="44"/>
      <c r="V129" s="44">
        <f t="shared" si="29"/>
        <v>100783.01000000001</v>
      </c>
      <c r="W129" s="44"/>
      <c r="X129" s="124"/>
      <c r="Y129" s="126">
        <f t="shared" si="31"/>
        <v>328557.60000000003</v>
      </c>
      <c r="Z129" s="114"/>
      <c r="AA129" s="44"/>
    </row>
    <row r="130" spans="1:27" ht="12.75">
      <c r="A130" s="83" t="s">
        <v>123</v>
      </c>
      <c r="B130" s="65">
        <v>66669.79</v>
      </c>
      <c r="C130" s="65">
        <v>66669.79</v>
      </c>
      <c r="D130" s="65">
        <v>66669.79</v>
      </c>
      <c r="E130" s="59">
        <f t="shared" si="23"/>
        <v>200009.37</v>
      </c>
      <c r="F130" s="65">
        <v>66464.85</v>
      </c>
      <c r="G130" s="65">
        <v>73619.11</v>
      </c>
      <c r="H130" s="65">
        <v>70003.17</v>
      </c>
      <c r="I130" s="82">
        <f t="shared" si="32"/>
        <v>210087.13</v>
      </c>
      <c r="J130" s="65">
        <v>70003.17</v>
      </c>
      <c r="K130" s="65">
        <v>70003.17</v>
      </c>
      <c r="L130" s="65">
        <v>70003.17</v>
      </c>
      <c r="M130" s="82">
        <f t="shared" si="25"/>
        <v>210009.51</v>
      </c>
      <c r="N130" s="65">
        <v>70003.17</v>
      </c>
      <c r="O130" s="65">
        <v>70003.15</v>
      </c>
      <c r="P130" s="65">
        <v>42001.17</v>
      </c>
      <c r="Q130" s="82">
        <f t="shared" si="26"/>
        <v>182007.49</v>
      </c>
      <c r="R130" s="46">
        <f>I130+M130+Q130+E130</f>
        <v>802113.5</v>
      </c>
      <c r="S130" s="44"/>
      <c r="T130" s="44"/>
      <c r="U130" s="44"/>
      <c r="V130" s="44">
        <f t="shared" si="29"/>
        <v>112004.31999999999</v>
      </c>
      <c r="W130" s="44"/>
      <c r="X130" s="124"/>
      <c r="Y130" s="126">
        <f t="shared" si="31"/>
        <v>350015.82999999996</v>
      </c>
      <c r="Z130" s="114"/>
      <c r="AA130" s="44"/>
    </row>
    <row r="131" spans="1:27" ht="12.75">
      <c r="A131" s="83" t="s">
        <v>125</v>
      </c>
      <c r="B131" s="65">
        <v>69824.52</v>
      </c>
      <c r="C131" s="65">
        <v>69824.52</v>
      </c>
      <c r="D131" s="65">
        <v>69824.52</v>
      </c>
      <c r="E131" s="59">
        <f t="shared" si="23"/>
        <v>209473.56</v>
      </c>
      <c r="F131" s="65">
        <v>69880.27</v>
      </c>
      <c r="G131" s="65">
        <v>77553.79</v>
      </c>
      <c r="H131" s="65">
        <v>77553.79</v>
      </c>
      <c r="I131" s="82">
        <f t="shared" si="32"/>
        <v>224987.84999999998</v>
      </c>
      <c r="J131" s="65">
        <v>75034.69</v>
      </c>
      <c r="K131" s="65">
        <v>75034.69</v>
      </c>
      <c r="L131" s="65">
        <v>75034.69</v>
      </c>
      <c r="M131" s="82">
        <f t="shared" si="25"/>
        <v>225104.07</v>
      </c>
      <c r="N131" s="65">
        <v>75034.69</v>
      </c>
      <c r="O131" s="65">
        <v>75021.76</v>
      </c>
      <c r="P131" s="65">
        <v>45099.54</v>
      </c>
      <c r="Q131" s="82">
        <f t="shared" si="26"/>
        <v>195155.99000000002</v>
      </c>
      <c r="R131" s="46">
        <f t="shared" si="27"/>
        <v>854721.47</v>
      </c>
      <c r="S131" s="44"/>
      <c r="T131" s="44"/>
      <c r="U131" s="44"/>
      <c r="V131" s="44">
        <f t="shared" si="29"/>
        <v>120121.29999999999</v>
      </c>
      <c r="W131" s="44"/>
      <c r="X131" s="124"/>
      <c r="Y131" s="126">
        <f t="shared" si="31"/>
        <v>375160.52</v>
      </c>
      <c r="Z131" s="114"/>
      <c r="AA131" s="44"/>
    </row>
    <row r="132" spans="1:27" ht="12.75">
      <c r="A132" s="83" t="s">
        <v>124</v>
      </c>
      <c r="B132" s="65">
        <v>63807.93</v>
      </c>
      <c r="C132" s="65">
        <v>63807.93</v>
      </c>
      <c r="D132" s="65">
        <v>63803.62</v>
      </c>
      <c r="E132" s="59">
        <f t="shared" si="23"/>
        <v>191419.48</v>
      </c>
      <c r="F132" s="65">
        <v>63778.69</v>
      </c>
      <c r="G132" s="65">
        <v>68632.09</v>
      </c>
      <c r="H132" s="65">
        <v>68632.09</v>
      </c>
      <c r="I132" s="82">
        <f t="shared" si="32"/>
        <v>201042.87</v>
      </c>
      <c r="J132" s="65">
        <v>66998.78</v>
      </c>
      <c r="K132" s="65">
        <v>66998.78</v>
      </c>
      <c r="L132" s="65">
        <v>66998.78</v>
      </c>
      <c r="M132" s="82">
        <f t="shared" si="25"/>
        <v>200996.34</v>
      </c>
      <c r="N132" s="65">
        <v>66998.78</v>
      </c>
      <c r="O132" s="65">
        <v>49538.71</v>
      </c>
      <c r="P132" s="85">
        <v>40144.4</v>
      </c>
      <c r="Q132" s="82">
        <f t="shared" si="26"/>
        <v>156681.88999999998</v>
      </c>
      <c r="R132" s="46">
        <f t="shared" si="27"/>
        <v>750140.58</v>
      </c>
      <c r="S132" s="44"/>
      <c r="T132" s="44"/>
      <c r="U132" s="44"/>
      <c r="V132" s="44">
        <f t="shared" si="29"/>
        <v>89683.11</v>
      </c>
      <c r="W132" s="44"/>
      <c r="X132" s="124"/>
      <c r="Y132" s="126">
        <f t="shared" si="31"/>
        <v>317533.83</v>
      </c>
      <c r="Z132" s="114"/>
      <c r="AA132" s="44"/>
    </row>
    <row r="133" spans="1:27" ht="12.75" hidden="1">
      <c r="A133" s="83" t="s">
        <v>83</v>
      </c>
      <c r="B133" s="45">
        <v>13425.98</v>
      </c>
      <c r="C133" s="45">
        <v>20525.98</v>
      </c>
      <c r="D133" s="45">
        <v>13425.98</v>
      </c>
      <c r="E133" s="46">
        <f t="shared" si="23"/>
        <v>47377.94</v>
      </c>
      <c r="F133" s="45">
        <v>13096.57</v>
      </c>
      <c r="G133" s="45">
        <v>23318.73</v>
      </c>
      <c r="H133" s="45">
        <v>23318.73</v>
      </c>
      <c r="I133" s="82">
        <f t="shared" si="24"/>
        <v>59734.03</v>
      </c>
      <c r="J133" s="45">
        <v>22634.73</v>
      </c>
      <c r="K133" s="45">
        <v>22634.73</v>
      </c>
      <c r="L133" s="45">
        <v>22634.73</v>
      </c>
      <c r="M133" s="82">
        <f t="shared" si="25"/>
        <v>67904.19</v>
      </c>
      <c r="N133" s="45">
        <v>22634.73</v>
      </c>
      <c r="O133" s="65">
        <v>22634.73</v>
      </c>
      <c r="P133" s="65">
        <v>0</v>
      </c>
      <c r="Q133" s="82">
        <f t="shared" si="26"/>
        <v>45269.46</v>
      </c>
      <c r="R133" s="46">
        <f t="shared" si="27"/>
        <v>220285.62</v>
      </c>
      <c r="S133" s="44"/>
      <c r="T133" s="44">
        <v>141489.06</v>
      </c>
      <c r="U133" s="44">
        <f t="shared" si="28"/>
        <v>78796.56</v>
      </c>
      <c r="V133" s="44">
        <f t="shared" si="29"/>
        <v>22634.73</v>
      </c>
      <c r="W133" s="44">
        <f t="shared" si="30"/>
        <v>56161.83</v>
      </c>
      <c r="X133" s="124">
        <v>0</v>
      </c>
      <c r="Y133" s="126">
        <f t="shared" si="31"/>
        <v>113173.65</v>
      </c>
      <c r="Z133" s="114"/>
      <c r="AA133" s="44"/>
    </row>
    <row r="134" spans="1:27" ht="12.75" hidden="1">
      <c r="A134" s="39" t="s">
        <v>119</v>
      </c>
      <c r="B134" s="67">
        <f>SUM(B121:B133)</f>
        <v>1115953.83</v>
      </c>
      <c r="C134" s="67">
        <f aca="true" t="shared" si="33" ref="C134:Q134">SUM(C121:C133)</f>
        <v>1155443.2</v>
      </c>
      <c r="D134" s="67">
        <f t="shared" si="33"/>
        <v>1144679.4400000002</v>
      </c>
      <c r="E134" s="67">
        <f t="shared" si="33"/>
        <v>3416076.4699999997</v>
      </c>
      <c r="F134" s="67">
        <f t="shared" si="33"/>
        <v>1185573.65</v>
      </c>
      <c r="G134" s="67">
        <f t="shared" si="33"/>
        <v>1409491.47</v>
      </c>
      <c r="H134" s="67">
        <f t="shared" si="33"/>
        <v>1410149</v>
      </c>
      <c r="I134" s="67">
        <f t="shared" si="33"/>
        <v>4005214.1199999996</v>
      </c>
      <c r="J134" s="67">
        <f t="shared" si="33"/>
        <v>1338650.72</v>
      </c>
      <c r="K134" s="67">
        <f t="shared" si="33"/>
        <v>1338650.72</v>
      </c>
      <c r="L134" s="67">
        <f t="shared" si="33"/>
        <v>1338650.72</v>
      </c>
      <c r="M134" s="67">
        <f t="shared" si="33"/>
        <v>4015952.159999999</v>
      </c>
      <c r="N134" s="67">
        <f t="shared" si="33"/>
        <v>1314129.53</v>
      </c>
      <c r="O134" s="67">
        <f t="shared" si="33"/>
        <v>828305.12</v>
      </c>
      <c r="P134" s="67">
        <f t="shared" si="33"/>
        <v>392352.17</v>
      </c>
      <c r="Q134" s="67">
        <f t="shared" si="33"/>
        <v>2534786.8200000008</v>
      </c>
      <c r="R134" s="110">
        <f>SUM(R121:R133)</f>
        <v>13972029.569999998</v>
      </c>
      <c r="S134" s="44"/>
      <c r="T134" s="44"/>
      <c r="U134" s="44"/>
      <c r="V134" s="44"/>
      <c r="W134" s="44"/>
      <c r="Y134" s="127"/>
      <c r="Z134" s="87"/>
      <c r="AA134" s="44"/>
    </row>
    <row r="135" spans="1:29" ht="12.75" hidden="1">
      <c r="A135" s="39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110"/>
      <c r="S135" s="44"/>
      <c r="T135" s="44"/>
      <c r="U135" s="44"/>
      <c r="V135" s="44"/>
      <c r="W135" s="44"/>
      <c r="Y135" s="127"/>
      <c r="Z135" s="87"/>
      <c r="AA135" s="44"/>
      <c r="AC135" s="44" t="s">
        <v>31</v>
      </c>
    </row>
    <row r="136" spans="1:27" ht="12.75" hidden="1">
      <c r="A136" s="132" t="s">
        <v>99</v>
      </c>
      <c r="B136" s="67"/>
      <c r="C136" s="67"/>
      <c r="D136" s="67"/>
      <c r="E136" s="68" t="s">
        <v>31</v>
      </c>
      <c r="F136" s="67"/>
      <c r="G136" s="109"/>
      <c r="H136" s="109"/>
      <c r="I136" s="110"/>
      <c r="J136" s="109"/>
      <c r="K136" s="109"/>
      <c r="L136" s="109"/>
      <c r="M136" s="110"/>
      <c r="N136" s="109"/>
      <c r="O136" s="109"/>
      <c r="P136" s="109"/>
      <c r="Q136" s="110"/>
      <c r="R136" s="68"/>
      <c r="S136" s="44"/>
      <c r="T136" s="44"/>
      <c r="U136" s="44"/>
      <c r="V136" s="44"/>
      <c r="W136" s="44"/>
      <c r="Y136" s="127"/>
      <c r="Z136" s="87"/>
      <c r="AA136" s="44"/>
    </row>
    <row r="137" spans="1:27" ht="12.75" hidden="1">
      <c r="A137" s="83" t="s">
        <v>78</v>
      </c>
      <c r="B137" s="65">
        <v>259462.14</v>
      </c>
      <c r="C137" s="65">
        <v>259462.14</v>
      </c>
      <c r="D137" s="65">
        <v>259462.14</v>
      </c>
      <c r="E137" s="82">
        <f aca="true" t="shared" si="34" ref="E137:E146">B137+C137+D137</f>
        <v>778386.42</v>
      </c>
      <c r="F137" s="65">
        <v>206142.56</v>
      </c>
      <c r="G137" s="65">
        <v>268473.54</v>
      </c>
      <c r="H137" s="65">
        <v>268473.54</v>
      </c>
      <c r="I137" s="82">
        <f aca="true" t="shared" si="35" ref="I137:I156">F137+G137+H137</f>
        <v>743089.6399999999</v>
      </c>
      <c r="J137" s="65">
        <v>259628.7</v>
      </c>
      <c r="K137" s="65">
        <v>259628.7</v>
      </c>
      <c r="L137" s="65">
        <v>259628.7</v>
      </c>
      <c r="M137" s="82">
        <f aca="true" t="shared" si="36" ref="M137:M146">J137+K137+L137</f>
        <v>778886.1000000001</v>
      </c>
      <c r="N137" s="65">
        <v>259628.7</v>
      </c>
      <c r="O137" s="65">
        <v>259628.7</v>
      </c>
      <c r="P137" s="65">
        <v>0</v>
      </c>
      <c r="Q137" s="82">
        <f aca="true" t="shared" si="37" ref="Q137:Q156">N137+O137+P137</f>
        <v>519257.4</v>
      </c>
      <c r="R137" s="46">
        <f aca="true" t="shared" si="38" ref="R137:R146">I137+M137+Q137+E137</f>
        <v>2819619.56</v>
      </c>
      <c r="S137" s="44"/>
      <c r="T137" s="44">
        <v>1571819.34</v>
      </c>
      <c r="U137" s="44">
        <f aca="true" t="shared" si="39" ref="U137:U146">R137-T137</f>
        <v>1247800.22</v>
      </c>
      <c r="V137" s="44">
        <f aca="true" t="shared" si="40" ref="V137:V146">O137+P137</f>
        <v>259628.7</v>
      </c>
      <c r="W137" s="44">
        <f aca="true" t="shared" si="41" ref="W137:W146">U137-V137</f>
        <v>988171.52</v>
      </c>
      <c r="X137" s="124">
        <v>0</v>
      </c>
      <c r="Y137" s="126">
        <f aca="true" t="shared" si="42" ref="Y137:Y146">M137+N137+O137</f>
        <v>1298143.5</v>
      </c>
      <c r="Z137" s="114"/>
      <c r="AA137" s="44"/>
    </row>
    <row r="138" spans="1:27" ht="12.75" hidden="1">
      <c r="A138" s="83" t="s">
        <v>127</v>
      </c>
      <c r="B138" s="65">
        <v>85120.81</v>
      </c>
      <c r="C138" s="65">
        <v>126919.07</v>
      </c>
      <c r="D138" s="65">
        <v>89074.48</v>
      </c>
      <c r="E138" s="59">
        <f t="shared" si="34"/>
        <v>301114.36</v>
      </c>
      <c r="F138" s="65">
        <v>129342.2</v>
      </c>
      <c r="G138" s="65">
        <v>167233.78</v>
      </c>
      <c r="H138" s="65">
        <v>167233.78</v>
      </c>
      <c r="I138" s="82">
        <f t="shared" si="35"/>
        <v>463809.76</v>
      </c>
      <c r="J138" s="65">
        <v>167233.78</v>
      </c>
      <c r="K138" s="65">
        <v>167233.78</v>
      </c>
      <c r="L138" s="65">
        <v>167233.78</v>
      </c>
      <c r="M138" s="82">
        <f t="shared" si="36"/>
        <v>501701.33999999997</v>
      </c>
      <c r="N138" s="65">
        <v>167233.78</v>
      </c>
      <c r="O138" s="65">
        <v>167233.78</v>
      </c>
      <c r="P138" s="65">
        <v>29868.56</v>
      </c>
      <c r="Q138" s="82">
        <f t="shared" si="37"/>
        <v>364336.12</v>
      </c>
      <c r="R138" s="46">
        <f t="shared" si="38"/>
        <v>1630961.58</v>
      </c>
      <c r="S138" s="44"/>
      <c r="T138" s="44">
        <v>517392.49</v>
      </c>
      <c r="U138" s="44">
        <f t="shared" si="39"/>
        <v>1113569.09</v>
      </c>
      <c r="V138" s="44">
        <f t="shared" si="40"/>
        <v>197102.34</v>
      </c>
      <c r="W138" s="44">
        <f t="shared" si="41"/>
        <v>916466.7500000001</v>
      </c>
      <c r="X138" s="124">
        <v>21140.77</v>
      </c>
      <c r="Y138" s="126">
        <f t="shared" si="42"/>
        <v>836168.9</v>
      </c>
      <c r="Z138" s="114"/>
      <c r="AA138" s="44"/>
    </row>
    <row r="139" spans="1:27" ht="12.75" hidden="1">
      <c r="A139" s="83" t="s">
        <v>126</v>
      </c>
      <c r="B139" s="65">
        <v>47124</v>
      </c>
      <c r="C139" s="65">
        <v>47124</v>
      </c>
      <c r="D139" s="65">
        <v>41704.74</v>
      </c>
      <c r="E139" s="59">
        <f t="shared" si="34"/>
        <v>135952.74</v>
      </c>
      <c r="F139" s="65">
        <v>49480.2</v>
      </c>
      <c r="G139" s="65">
        <v>56548.8</v>
      </c>
      <c r="H139" s="65">
        <v>56548.8</v>
      </c>
      <c r="I139" s="82">
        <f t="shared" si="35"/>
        <v>162577.8</v>
      </c>
      <c r="J139" s="65">
        <v>56548.8</v>
      </c>
      <c r="K139" s="65">
        <v>56548.8</v>
      </c>
      <c r="L139" s="65">
        <v>56548.8</v>
      </c>
      <c r="M139" s="82">
        <f t="shared" si="36"/>
        <v>169646.40000000002</v>
      </c>
      <c r="N139" s="65">
        <v>56548.8</v>
      </c>
      <c r="O139" s="65">
        <v>38406.06</v>
      </c>
      <c r="P139" s="65">
        <v>23326.38</v>
      </c>
      <c r="Q139" s="82">
        <f t="shared" si="37"/>
        <v>118281.24</v>
      </c>
      <c r="R139" s="46">
        <f t="shared" si="38"/>
        <v>586458.1799999999</v>
      </c>
      <c r="S139" s="44"/>
      <c r="T139" s="44"/>
      <c r="U139" s="44"/>
      <c r="V139" s="44"/>
      <c r="W139" s="44"/>
      <c r="X139" s="124"/>
      <c r="Y139" s="126">
        <f t="shared" si="42"/>
        <v>264601.26</v>
      </c>
      <c r="Z139" s="114"/>
      <c r="AA139" s="44"/>
    </row>
    <row r="140" spans="1:27" ht="12.75" hidden="1">
      <c r="A140" s="83" t="s">
        <v>108</v>
      </c>
      <c r="B140" s="65">
        <v>1456515.15</v>
      </c>
      <c r="C140" s="65">
        <v>1456515.15</v>
      </c>
      <c r="D140" s="65">
        <v>1456515.15</v>
      </c>
      <c r="E140" s="46">
        <f t="shared" si="34"/>
        <v>4369545.449999999</v>
      </c>
      <c r="F140" s="65">
        <v>1459349.25</v>
      </c>
      <c r="G140" s="65">
        <v>1459349.25</v>
      </c>
      <c r="H140" s="65">
        <v>1459349.25</v>
      </c>
      <c r="I140" s="82">
        <f t="shared" si="35"/>
        <v>4378047.75</v>
      </c>
      <c r="J140" s="65">
        <v>1459349.25</v>
      </c>
      <c r="K140" s="65">
        <v>1459349.25</v>
      </c>
      <c r="L140" s="65">
        <v>1459349.25</v>
      </c>
      <c r="M140" s="82">
        <f t="shared" si="36"/>
        <v>4378047.75</v>
      </c>
      <c r="N140" s="65">
        <v>1459349.25</v>
      </c>
      <c r="O140" s="65">
        <v>1459349.24</v>
      </c>
      <c r="P140" s="65">
        <v>1103831.68</v>
      </c>
      <c r="Q140" s="82">
        <f t="shared" si="37"/>
        <v>4022530.17</v>
      </c>
      <c r="R140" s="46">
        <f t="shared" si="38"/>
        <v>17148171.119999997</v>
      </c>
      <c r="S140" s="44"/>
      <c r="T140" s="44">
        <v>14534578.580000002</v>
      </c>
      <c r="U140" s="44">
        <f t="shared" si="39"/>
        <v>2613592.5399999954</v>
      </c>
      <c r="V140" s="44">
        <f t="shared" si="40"/>
        <v>2563180.92</v>
      </c>
      <c r="W140" s="44">
        <f t="shared" si="41"/>
        <v>50411.619999995455</v>
      </c>
      <c r="X140" s="124">
        <v>519300.15</v>
      </c>
      <c r="Y140" s="126">
        <f t="shared" si="42"/>
        <v>7296746.24</v>
      </c>
      <c r="Z140" s="114"/>
      <c r="AA140" s="44"/>
    </row>
    <row r="141" spans="1:27" ht="12.75" hidden="1">
      <c r="A141" s="83" t="s">
        <v>98</v>
      </c>
      <c r="B141" s="65">
        <v>203575.68</v>
      </c>
      <c r="C141" s="65">
        <v>278267.22</v>
      </c>
      <c r="D141" s="65">
        <v>278267.22</v>
      </c>
      <c r="E141" s="46">
        <f t="shared" si="34"/>
        <v>760110.1199999999</v>
      </c>
      <c r="F141" s="65">
        <v>274732.92</v>
      </c>
      <c r="G141" s="65">
        <v>237269.34</v>
      </c>
      <c r="H141" s="65">
        <v>237269.34</v>
      </c>
      <c r="I141" s="82">
        <f t="shared" si="35"/>
        <v>749271.6</v>
      </c>
      <c r="J141" s="65">
        <v>247401</v>
      </c>
      <c r="K141" s="65">
        <v>247401</v>
      </c>
      <c r="L141" s="65">
        <v>247401</v>
      </c>
      <c r="M141" s="82">
        <f t="shared" si="36"/>
        <v>742203</v>
      </c>
      <c r="N141" s="65">
        <v>247401</v>
      </c>
      <c r="O141" s="65">
        <v>247401</v>
      </c>
      <c r="P141" s="65">
        <v>247401</v>
      </c>
      <c r="Q141" s="82">
        <f t="shared" si="37"/>
        <v>742203</v>
      </c>
      <c r="R141" s="46">
        <f t="shared" si="38"/>
        <v>2993787.7199999997</v>
      </c>
      <c r="S141" s="44"/>
      <c r="T141" s="44">
        <v>1489118.4</v>
      </c>
      <c r="U141" s="44">
        <f t="shared" si="39"/>
        <v>1504669.3199999998</v>
      </c>
      <c r="V141" s="44">
        <f t="shared" si="40"/>
        <v>494802</v>
      </c>
      <c r="W141" s="44">
        <f t="shared" si="41"/>
        <v>1009867.3199999998</v>
      </c>
      <c r="X141" s="124">
        <v>71864.1</v>
      </c>
      <c r="Y141" s="126">
        <f t="shared" si="42"/>
        <v>1237005</v>
      </c>
      <c r="Z141" s="114"/>
      <c r="AA141" s="44"/>
    </row>
    <row r="142" spans="1:27" ht="12.75" hidden="1">
      <c r="A142" s="83" t="s">
        <v>85</v>
      </c>
      <c r="B142" s="45">
        <v>140429.52</v>
      </c>
      <c r="C142" s="45">
        <v>144435.06</v>
      </c>
      <c r="D142" s="45">
        <v>144435.06</v>
      </c>
      <c r="E142" s="46">
        <f t="shared" si="34"/>
        <v>429299.63999999996</v>
      </c>
      <c r="F142" s="45">
        <v>144435.06</v>
      </c>
      <c r="G142" s="45">
        <v>144670.68</v>
      </c>
      <c r="H142" s="45">
        <v>144670.68</v>
      </c>
      <c r="I142" s="82">
        <f t="shared" si="35"/>
        <v>433776.42</v>
      </c>
      <c r="J142" s="45">
        <v>144670.68</v>
      </c>
      <c r="K142" s="45">
        <v>144670.68</v>
      </c>
      <c r="L142" s="45">
        <v>144670.68</v>
      </c>
      <c r="M142" s="82">
        <f t="shared" si="36"/>
        <v>434012.04</v>
      </c>
      <c r="N142" s="45">
        <v>144670.68</v>
      </c>
      <c r="O142" s="65">
        <v>133360.92</v>
      </c>
      <c r="P142" s="45">
        <v>117810</v>
      </c>
      <c r="Q142" s="82">
        <f t="shared" si="37"/>
        <v>395841.6</v>
      </c>
      <c r="R142" s="46">
        <f t="shared" si="38"/>
        <v>1692929.7</v>
      </c>
      <c r="S142" s="44"/>
      <c r="T142" s="44">
        <v>1361176.74</v>
      </c>
      <c r="U142" s="44">
        <f t="shared" si="39"/>
        <v>331752.95999999996</v>
      </c>
      <c r="V142" s="44">
        <f t="shared" si="40"/>
        <v>251170.92</v>
      </c>
      <c r="W142" s="44">
        <f t="shared" si="41"/>
        <v>80582.03999999995</v>
      </c>
      <c r="X142" s="124">
        <v>107207.1</v>
      </c>
      <c r="Y142" s="126">
        <f t="shared" si="42"/>
        <v>712043.64</v>
      </c>
      <c r="Z142" s="114"/>
      <c r="AA142" s="44"/>
    </row>
    <row r="143" spans="1:27" ht="12.75" hidden="1">
      <c r="A143" s="83" t="s">
        <v>106</v>
      </c>
      <c r="B143" s="45">
        <v>0</v>
      </c>
      <c r="C143" s="45">
        <v>0</v>
      </c>
      <c r="D143" s="45">
        <v>0</v>
      </c>
      <c r="E143" s="46">
        <f t="shared" si="34"/>
        <v>0</v>
      </c>
      <c r="F143" s="45">
        <v>0</v>
      </c>
      <c r="G143" s="45">
        <v>0</v>
      </c>
      <c r="H143" s="45">
        <v>0</v>
      </c>
      <c r="I143" s="82">
        <f t="shared" si="35"/>
        <v>0</v>
      </c>
      <c r="J143" s="45">
        <v>0</v>
      </c>
      <c r="K143" s="45">
        <v>0</v>
      </c>
      <c r="L143" s="45">
        <v>0</v>
      </c>
      <c r="M143" s="82">
        <f t="shared" si="36"/>
        <v>0</v>
      </c>
      <c r="N143" s="65">
        <v>0</v>
      </c>
      <c r="O143" s="65">
        <v>0</v>
      </c>
      <c r="P143" s="45">
        <v>0</v>
      </c>
      <c r="Q143" s="82">
        <f t="shared" si="37"/>
        <v>0</v>
      </c>
      <c r="R143" s="46">
        <f t="shared" si="38"/>
        <v>0</v>
      </c>
      <c r="S143" s="44"/>
      <c r="T143" s="44">
        <v>47671.4</v>
      </c>
      <c r="U143" s="44">
        <f t="shared" si="39"/>
        <v>-47671.4</v>
      </c>
      <c r="V143" s="44">
        <f t="shared" si="40"/>
        <v>0</v>
      </c>
      <c r="W143" s="44">
        <f t="shared" si="41"/>
        <v>-47671.4</v>
      </c>
      <c r="X143" s="124">
        <v>0</v>
      </c>
      <c r="Y143" s="126">
        <f t="shared" si="42"/>
        <v>0</v>
      </c>
      <c r="Z143" s="114"/>
      <c r="AA143" s="44"/>
    </row>
    <row r="144" spans="1:27" ht="12.75" hidden="1">
      <c r="A144" s="83" t="s">
        <v>105</v>
      </c>
      <c r="B144" s="45">
        <v>32751.18</v>
      </c>
      <c r="C144" s="45">
        <v>32751.18</v>
      </c>
      <c r="D144" s="45">
        <v>32751.18</v>
      </c>
      <c r="E144" s="46">
        <f t="shared" si="34"/>
        <v>98253.54000000001</v>
      </c>
      <c r="F144" s="45">
        <v>32751.18</v>
      </c>
      <c r="G144" s="45">
        <v>36049.86</v>
      </c>
      <c r="H144" s="45">
        <v>36285.48</v>
      </c>
      <c r="I144" s="82">
        <f t="shared" si="35"/>
        <v>105086.52000000002</v>
      </c>
      <c r="J144" s="45">
        <v>34871.76</v>
      </c>
      <c r="K144" s="45">
        <v>34871.76</v>
      </c>
      <c r="L144" s="45">
        <v>34871.76</v>
      </c>
      <c r="M144" s="82">
        <f t="shared" si="36"/>
        <v>104615.28</v>
      </c>
      <c r="N144" s="45">
        <v>34871.76</v>
      </c>
      <c r="O144" s="65">
        <v>34871.76</v>
      </c>
      <c r="P144" s="45">
        <v>12487.86</v>
      </c>
      <c r="Q144" s="82">
        <f t="shared" si="37"/>
        <v>82231.38</v>
      </c>
      <c r="R144" s="46">
        <f t="shared" si="38"/>
        <v>390186.7200000001</v>
      </c>
      <c r="S144" s="44"/>
      <c r="T144" s="44">
        <v>281178.42</v>
      </c>
      <c r="U144" s="44">
        <f t="shared" si="39"/>
        <v>109008.3000000001</v>
      </c>
      <c r="V144" s="44">
        <f t="shared" si="40"/>
        <v>47359.62</v>
      </c>
      <c r="W144" s="44">
        <f t="shared" si="41"/>
        <v>61648.6800000001</v>
      </c>
      <c r="X144" s="124">
        <v>16729.02</v>
      </c>
      <c r="Y144" s="126">
        <f t="shared" si="42"/>
        <v>174358.80000000002</v>
      </c>
      <c r="Z144" s="114"/>
      <c r="AA144" s="44"/>
    </row>
    <row r="145" spans="1:27" ht="12.75" hidden="1">
      <c r="A145" s="83" t="s">
        <v>71</v>
      </c>
      <c r="B145" s="45">
        <v>94248</v>
      </c>
      <c r="C145" s="45">
        <v>94248</v>
      </c>
      <c r="D145" s="45">
        <v>94248</v>
      </c>
      <c r="E145" s="46">
        <f t="shared" si="34"/>
        <v>282744</v>
      </c>
      <c r="F145" s="45">
        <v>106735.86</v>
      </c>
      <c r="G145" s="45">
        <v>106735.86</v>
      </c>
      <c r="H145" s="45">
        <v>106735.86</v>
      </c>
      <c r="I145" s="82">
        <f t="shared" si="35"/>
        <v>320207.58</v>
      </c>
      <c r="J145" s="45">
        <v>106735.86</v>
      </c>
      <c r="K145" s="45">
        <v>106735.86</v>
      </c>
      <c r="L145" s="45">
        <v>106735.86</v>
      </c>
      <c r="M145" s="82">
        <f t="shared" si="36"/>
        <v>320207.58</v>
      </c>
      <c r="N145" s="45">
        <v>106735.86</v>
      </c>
      <c r="O145" s="45">
        <v>106735.86</v>
      </c>
      <c r="P145" s="45">
        <v>106735.86</v>
      </c>
      <c r="Q145" s="82">
        <f t="shared" si="37"/>
        <v>320207.58</v>
      </c>
      <c r="R145" s="46">
        <f t="shared" si="38"/>
        <v>1243366.74</v>
      </c>
      <c r="S145" s="44"/>
      <c r="T145" s="44">
        <v>957795.3</v>
      </c>
      <c r="U145" s="44">
        <f t="shared" si="39"/>
        <v>285571.43999999994</v>
      </c>
      <c r="V145" s="44">
        <f t="shared" si="40"/>
        <v>213471.72</v>
      </c>
      <c r="W145" s="44">
        <f t="shared" si="41"/>
        <v>72099.71999999994</v>
      </c>
      <c r="X145" s="124">
        <v>82938.24</v>
      </c>
      <c r="Y145" s="126">
        <f t="shared" si="42"/>
        <v>533679.3</v>
      </c>
      <c r="Z145" s="114"/>
      <c r="AA145" s="44"/>
    </row>
    <row r="146" spans="1:27" ht="12.75" hidden="1">
      <c r="A146" s="83" t="s">
        <v>83</v>
      </c>
      <c r="B146" s="85">
        <v>42909.96</v>
      </c>
      <c r="C146" s="85">
        <v>42909.96</v>
      </c>
      <c r="D146" s="85">
        <v>42909.96</v>
      </c>
      <c r="E146" s="82">
        <f t="shared" si="34"/>
        <v>128729.88</v>
      </c>
      <c r="F146" s="85">
        <v>42751.32</v>
      </c>
      <c r="G146" s="85">
        <v>42751.32</v>
      </c>
      <c r="H146" s="85">
        <v>42751.32</v>
      </c>
      <c r="I146" s="82">
        <f t="shared" si="35"/>
        <v>128253.95999999999</v>
      </c>
      <c r="J146" s="85">
        <v>42751.32</v>
      </c>
      <c r="K146" s="85">
        <v>42751.32</v>
      </c>
      <c r="L146" s="85">
        <v>42751.32</v>
      </c>
      <c r="M146" s="82">
        <f t="shared" si="36"/>
        <v>128253.95999999999</v>
      </c>
      <c r="N146" s="85">
        <v>42751.32</v>
      </c>
      <c r="O146" s="65">
        <v>42751.32</v>
      </c>
      <c r="P146" s="85">
        <v>0</v>
      </c>
      <c r="Q146" s="82">
        <f t="shared" si="37"/>
        <v>85502.64</v>
      </c>
      <c r="R146" s="46">
        <f t="shared" si="38"/>
        <v>470740.44</v>
      </c>
      <c r="S146" s="122"/>
      <c r="T146" s="44">
        <v>429972.06</v>
      </c>
      <c r="U146" s="44">
        <f t="shared" si="39"/>
        <v>40768.380000000005</v>
      </c>
      <c r="V146" s="44">
        <f t="shared" si="40"/>
        <v>42751.32</v>
      </c>
      <c r="W146" s="44">
        <f t="shared" si="41"/>
        <v>-1982.939999999995</v>
      </c>
      <c r="X146" s="124">
        <v>0</v>
      </c>
      <c r="Y146" s="126">
        <f t="shared" si="42"/>
        <v>213756.6</v>
      </c>
      <c r="Z146" s="114"/>
      <c r="AA146" s="44"/>
    </row>
    <row r="147" spans="1:27" ht="12.75" hidden="1">
      <c r="A147" s="83"/>
      <c r="B147" s="45"/>
      <c r="C147" s="45"/>
      <c r="D147" s="45"/>
      <c r="E147" s="46"/>
      <c r="F147" s="45"/>
      <c r="G147" s="45"/>
      <c r="H147" s="45" t="s">
        <v>31</v>
      </c>
      <c r="I147" s="46"/>
      <c r="J147" s="45" t="s">
        <v>31</v>
      </c>
      <c r="K147" s="45"/>
      <c r="L147" s="45"/>
      <c r="M147" s="46"/>
      <c r="N147" s="45"/>
      <c r="O147" s="45"/>
      <c r="P147" s="45"/>
      <c r="Q147" s="46"/>
      <c r="R147" s="70">
        <f>R146+R145+R142+R141+R140+R138+R137+R144+R144</f>
        <v>28779950.299999993</v>
      </c>
      <c r="S147" s="16"/>
      <c r="T147" s="44"/>
      <c r="U147" s="44"/>
      <c r="V147" s="44"/>
      <c r="W147" s="44"/>
      <c r="Y147" s="87"/>
      <c r="Z147" s="87"/>
      <c r="AA147" s="44"/>
    </row>
    <row r="148" spans="1:27" ht="12.75">
      <c r="A148" s="32" t="s">
        <v>74</v>
      </c>
      <c r="B148" s="115">
        <f>B80+B121+B137</f>
        <v>4796105.54</v>
      </c>
      <c r="C148" s="115">
        <f>C80+C121+C137</f>
        <v>4796105.54</v>
      </c>
      <c r="D148" s="115">
        <f>D80+D121+D137</f>
        <v>4796105.54</v>
      </c>
      <c r="E148" s="59">
        <f aca="true" t="shared" si="43" ref="E148:E156">B148+C148+D148</f>
        <v>14388316.620000001</v>
      </c>
      <c r="F148" s="64">
        <f>F80+F121+F137</f>
        <v>4796956.2299999995</v>
      </c>
      <c r="G148" s="64">
        <f>G80+G121+G137</f>
        <v>5401504.25</v>
      </c>
      <c r="H148" s="64">
        <f>H80+H121+H137</f>
        <v>5401504.25</v>
      </c>
      <c r="I148" s="59">
        <f t="shared" si="35"/>
        <v>15599964.73</v>
      </c>
      <c r="J148" s="64">
        <f>J80+J121+J137</f>
        <v>5199978.5200000005</v>
      </c>
      <c r="K148" s="64">
        <f>K80+K121+K137</f>
        <v>5199978.5200000005</v>
      </c>
      <c r="L148" s="64">
        <f>L80+L121+L137</f>
        <v>5199978.5200000005</v>
      </c>
      <c r="M148" s="59">
        <f aca="true" t="shared" si="44" ref="M148:M156">J148+K148+L148</f>
        <v>15599935.560000002</v>
      </c>
      <c r="N148" s="64">
        <f>N80+N121+N137</f>
        <v>5199978.5200000005</v>
      </c>
      <c r="O148" s="64">
        <f>O80+O121+O137</f>
        <v>4994941.33</v>
      </c>
      <c r="P148" s="64">
        <f>P80+P121+P137</f>
        <v>3158933.15</v>
      </c>
      <c r="Q148" s="59">
        <f t="shared" si="37"/>
        <v>13353853.000000002</v>
      </c>
      <c r="R148" s="59">
        <f aca="true" t="shared" si="45" ref="R148:R156">I148+M148+Q148+E148</f>
        <v>58942069.91000001</v>
      </c>
      <c r="S148" s="122"/>
      <c r="T148" s="44"/>
      <c r="U148" s="44"/>
      <c r="V148" s="44"/>
      <c r="W148" s="44"/>
      <c r="Y148" s="126">
        <f aca="true" t="shared" si="46" ref="Y148:Y156">M148+N148+O148</f>
        <v>25794855.410000004</v>
      </c>
      <c r="Z148" s="114"/>
      <c r="AA148" s="44"/>
    </row>
    <row r="149" spans="1:27" ht="12.75">
      <c r="A149" s="32" t="s">
        <v>75</v>
      </c>
      <c r="B149" s="64">
        <f>B81+B122+B138+B139</f>
        <v>1571952.13</v>
      </c>
      <c r="C149" s="64">
        <f aca="true" t="shared" si="47" ref="C149:K149">C81+C122+C138+C139</f>
        <v>1613750.39</v>
      </c>
      <c r="D149" s="64">
        <f t="shared" si="47"/>
        <v>1570464.5399999998</v>
      </c>
      <c r="E149" s="59">
        <f t="shared" si="43"/>
        <v>4756167.06</v>
      </c>
      <c r="F149" s="64">
        <f t="shared" si="47"/>
        <v>1620122.8399999999</v>
      </c>
      <c r="G149" s="64">
        <f t="shared" si="47"/>
        <v>1861423.76</v>
      </c>
      <c r="H149" s="64">
        <f t="shared" si="47"/>
        <v>1861423.76</v>
      </c>
      <c r="I149" s="64">
        <f t="shared" si="47"/>
        <v>5342970.36</v>
      </c>
      <c r="J149" s="64">
        <f t="shared" si="47"/>
        <v>1781005.33</v>
      </c>
      <c r="K149" s="64">
        <f t="shared" si="47"/>
        <v>1781005.33</v>
      </c>
      <c r="L149" s="64">
        <f>L81+L122+L138+L139</f>
        <v>1781005.33</v>
      </c>
      <c r="M149" s="59">
        <f t="shared" si="44"/>
        <v>5343015.99</v>
      </c>
      <c r="N149" s="64">
        <f>N81+N122+N138+N139</f>
        <v>1781005.33</v>
      </c>
      <c r="O149" s="64">
        <f>O81+O122+O138+O139</f>
        <v>1527046.6800000002</v>
      </c>
      <c r="P149" s="64">
        <f>P81+P122+P138+P139</f>
        <v>1068591.77</v>
      </c>
      <c r="Q149" s="59">
        <f t="shared" si="37"/>
        <v>4376643.78</v>
      </c>
      <c r="R149" s="59">
        <f t="shared" si="45"/>
        <v>19818797.19</v>
      </c>
      <c r="S149" s="122"/>
      <c r="T149" s="44"/>
      <c r="U149" s="44"/>
      <c r="V149" s="44"/>
      <c r="W149" s="44"/>
      <c r="Y149" s="126">
        <f t="shared" si="46"/>
        <v>8651068</v>
      </c>
      <c r="Z149" s="114"/>
      <c r="AA149" s="44"/>
    </row>
    <row r="150" spans="1:27" ht="12.75">
      <c r="A150" s="32" t="s">
        <v>82</v>
      </c>
      <c r="B150" s="115">
        <f>B84+B140+B124+B141</f>
        <v>2861389.7199999997</v>
      </c>
      <c r="C150" s="115">
        <f>C84+C140+C124+C141</f>
        <v>2936081.26</v>
      </c>
      <c r="D150" s="115">
        <f>D84+D140+D124+D141</f>
        <v>2936081.26</v>
      </c>
      <c r="E150" s="59">
        <f t="shared" si="43"/>
        <v>8733552.239999998</v>
      </c>
      <c r="F150" s="64">
        <f>F84+F140+F124+F141</f>
        <v>3206820.53</v>
      </c>
      <c r="G150" s="64">
        <f>G84+G140+G124+G141</f>
        <v>3241978.21</v>
      </c>
      <c r="H150" s="64">
        <f>H84+H140+H124+H141</f>
        <v>3241989.82</v>
      </c>
      <c r="I150" s="59">
        <f t="shared" si="35"/>
        <v>9690788.56</v>
      </c>
      <c r="J150" s="64">
        <f>J84+J140+J124+J141</f>
        <v>3241946.0000000005</v>
      </c>
      <c r="K150" s="64">
        <f>K84+K140+K124+K141</f>
        <v>3241946.0000000005</v>
      </c>
      <c r="L150" s="64">
        <f>L84+L140+L124+L141</f>
        <v>3241946.0000000005</v>
      </c>
      <c r="M150" s="59">
        <f t="shared" si="44"/>
        <v>9725838.000000002</v>
      </c>
      <c r="N150" s="64">
        <f>N84+N140+N124+N141</f>
        <v>3153496.8299999996</v>
      </c>
      <c r="O150" s="64">
        <f>O84+O140+O124+O141</f>
        <v>3241945.99</v>
      </c>
      <c r="P150" s="64">
        <f>P84+P140+P124+P141</f>
        <v>2033615.41</v>
      </c>
      <c r="Q150" s="59">
        <f t="shared" si="37"/>
        <v>8429058.23</v>
      </c>
      <c r="R150" s="82">
        <f t="shared" si="45"/>
        <v>36579237.03</v>
      </c>
      <c r="S150" s="122"/>
      <c r="T150" s="44"/>
      <c r="U150" s="44"/>
      <c r="V150" s="44"/>
      <c r="W150" s="44"/>
      <c r="Y150" s="126">
        <f t="shared" si="46"/>
        <v>16121280.820000002</v>
      </c>
      <c r="Z150" s="114"/>
      <c r="AA150" s="44"/>
    </row>
    <row r="151" spans="1:27" ht="12.75">
      <c r="A151" s="83" t="s">
        <v>107</v>
      </c>
      <c r="B151" s="115">
        <f>B125+B83</f>
        <v>323176.36000000004</v>
      </c>
      <c r="C151" s="115">
        <f aca="true" t="shared" si="48" ref="C151:O151">C125+C83</f>
        <v>323176.36000000004</v>
      </c>
      <c r="D151" s="115">
        <f t="shared" si="48"/>
        <v>323176.36000000004</v>
      </c>
      <c r="E151" s="59">
        <f t="shared" si="43"/>
        <v>969529.0800000001</v>
      </c>
      <c r="F151" s="64">
        <f t="shared" si="48"/>
        <v>343849.25</v>
      </c>
      <c r="G151" s="64">
        <f t="shared" si="48"/>
        <v>344925.45</v>
      </c>
      <c r="H151" s="64">
        <f t="shared" si="48"/>
        <v>344925.45</v>
      </c>
      <c r="I151" s="59">
        <f t="shared" si="35"/>
        <v>1033700.1499999999</v>
      </c>
      <c r="J151" s="64">
        <f t="shared" si="48"/>
        <v>344667.82</v>
      </c>
      <c r="K151" s="64">
        <f t="shared" si="48"/>
        <v>344667.82</v>
      </c>
      <c r="L151" s="64">
        <f t="shared" si="48"/>
        <v>344667.82</v>
      </c>
      <c r="M151" s="59">
        <f t="shared" si="44"/>
        <v>1034003.46</v>
      </c>
      <c r="N151" s="64">
        <f t="shared" si="48"/>
        <v>344667.82</v>
      </c>
      <c r="O151" s="64">
        <f t="shared" si="48"/>
        <v>344667.82</v>
      </c>
      <c r="P151" s="64">
        <f>P125+P83</f>
        <v>206622.72</v>
      </c>
      <c r="Q151" s="59">
        <f t="shared" si="37"/>
        <v>895958.36</v>
      </c>
      <c r="R151" s="82">
        <f t="shared" si="45"/>
        <v>3933191.05</v>
      </c>
      <c r="S151" s="122"/>
      <c r="T151" s="44"/>
      <c r="U151" s="44"/>
      <c r="V151" s="44"/>
      <c r="W151" s="44"/>
      <c r="Y151" s="126">
        <f t="shared" si="46"/>
        <v>1723339.1</v>
      </c>
      <c r="Z151" s="114"/>
      <c r="AA151" s="44"/>
    </row>
    <row r="152" spans="1:27" ht="12.75">
      <c r="A152" s="83" t="s">
        <v>86</v>
      </c>
      <c r="B152" s="115">
        <f>B88+B142+B126+B143</f>
        <v>351462.32999999996</v>
      </c>
      <c r="C152" s="115">
        <f>C88+C142+C126+C143</f>
        <v>406959.82</v>
      </c>
      <c r="D152" s="115">
        <f>D88+D142+D126+D143</f>
        <v>406959.82</v>
      </c>
      <c r="E152" s="59">
        <f t="shared" si="43"/>
        <v>1165381.97</v>
      </c>
      <c r="F152" s="64">
        <f>F88+F142+F126+F143</f>
        <v>406959.11000000004</v>
      </c>
      <c r="G152" s="64">
        <f>G88+G142+G126+G143</f>
        <v>456519.75</v>
      </c>
      <c r="H152" s="64">
        <f>H88+H142+H126+H143</f>
        <v>456519.75</v>
      </c>
      <c r="I152" s="59">
        <f t="shared" si="35"/>
        <v>1319998.61</v>
      </c>
      <c r="J152" s="64">
        <f>J88+J142+J126+J143</f>
        <v>440000.07999999996</v>
      </c>
      <c r="K152" s="64">
        <f>K88+K142+K126+K143</f>
        <v>440000.07999999996</v>
      </c>
      <c r="L152" s="64">
        <f>L88+L142+L126+L143</f>
        <v>440000.07999999996</v>
      </c>
      <c r="M152" s="59">
        <f t="shared" si="44"/>
        <v>1320000.2399999998</v>
      </c>
      <c r="N152" s="64">
        <f>N88+N142+N126+N143</f>
        <v>440000.07999999996</v>
      </c>
      <c r="O152" s="64">
        <f>O88+O142+O126+O143</f>
        <v>368346.88000000006</v>
      </c>
      <c r="P152" s="64">
        <f>P88+P142+P126+P143</f>
        <v>264001.18</v>
      </c>
      <c r="Q152" s="59">
        <f t="shared" si="37"/>
        <v>1072348.14</v>
      </c>
      <c r="R152" s="82">
        <f t="shared" si="45"/>
        <v>4877728.959999999</v>
      </c>
      <c r="S152" s="122"/>
      <c r="T152" s="44"/>
      <c r="U152" s="44"/>
      <c r="V152" s="44"/>
      <c r="W152" s="44"/>
      <c r="Y152" s="126">
        <f t="shared" si="46"/>
        <v>2128347.1999999997</v>
      </c>
      <c r="Z152" s="114"/>
      <c r="AA152" s="44"/>
    </row>
    <row r="153" spans="1:27" ht="12.75">
      <c r="A153" s="83" t="s">
        <v>87</v>
      </c>
      <c r="B153" s="115">
        <f>B85+B123+B144</f>
        <v>189435.33</v>
      </c>
      <c r="C153" s="115">
        <f>C85+C123+C144</f>
        <v>189435.33</v>
      </c>
      <c r="D153" s="115">
        <f>D85+D123+D144</f>
        <v>189435.33</v>
      </c>
      <c r="E153" s="59">
        <f t="shared" si="43"/>
        <v>568305.99</v>
      </c>
      <c r="F153" s="64">
        <f>F85+F123+F144</f>
        <v>188999.43</v>
      </c>
      <c r="G153" s="64">
        <f>G85+G123+G144</f>
        <v>205563.40999999997</v>
      </c>
      <c r="H153" s="64">
        <f>H85+H123+H144</f>
        <v>205799.03</v>
      </c>
      <c r="I153" s="59">
        <f t="shared" si="35"/>
        <v>600361.87</v>
      </c>
      <c r="J153" s="64">
        <f>J85+J123+J144</f>
        <v>200110.18000000002</v>
      </c>
      <c r="K153" s="64">
        <f>K85+K123+K144</f>
        <v>200110.18000000002</v>
      </c>
      <c r="L153" s="64">
        <f>L85+L123+L144</f>
        <v>200110.18000000002</v>
      </c>
      <c r="M153" s="59">
        <f t="shared" si="44"/>
        <v>600330.54</v>
      </c>
      <c r="N153" s="64">
        <f>N85+N123+N144</f>
        <v>200110.18000000002</v>
      </c>
      <c r="O153" s="64">
        <f>O85+O123+O144</f>
        <v>192314.26</v>
      </c>
      <c r="P153" s="64">
        <f>P85+P123+P144</f>
        <v>120102.33</v>
      </c>
      <c r="Q153" s="59">
        <f t="shared" si="37"/>
        <v>512526.7700000001</v>
      </c>
      <c r="R153" s="82">
        <f t="shared" si="45"/>
        <v>2281525.17</v>
      </c>
      <c r="S153" s="122"/>
      <c r="T153" s="44"/>
      <c r="U153" s="44"/>
      <c r="V153" s="44"/>
      <c r="W153" s="44"/>
      <c r="Y153" s="126">
        <f t="shared" si="46"/>
        <v>992754.9800000001</v>
      </c>
      <c r="Z153" s="114"/>
      <c r="AA153" s="44"/>
    </row>
    <row r="154" spans="1:27" ht="12.75">
      <c r="A154" s="83" t="s">
        <v>71</v>
      </c>
      <c r="B154" s="115">
        <f>B145+B89</f>
        <v>124241.04000000001</v>
      </c>
      <c r="C154" s="115">
        <f>C145+C89</f>
        <v>124241.04000000001</v>
      </c>
      <c r="D154" s="115">
        <f>D145+D89</f>
        <v>122098.68</v>
      </c>
      <c r="E154" s="59">
        <f t="shared" si="43"/>
        <v>370580.76</v>
      </c>
      <c r="F154" s="64">
        <f>F145+F89</f>
        <v>149424.66</v>
      </c>
      <c r="G154" s="64">
        <f>G145+G89</f>
        <v>134483.58000000002</v>
      </c>
      <c r="H154" s="64">
        <f>H145+H89</f>
        <v>125945.82</v>
      </c>
      <c r="I154" s="59">
        <f t="shared" si="35"/>
        <v>409854.06</v>
      </c>
      <c r="J154" s="64">
        <f>J145+J89</f>
        <v>149424.66</v>
      </c>
      <c r="K154" s="64">
        <f>K145+K89</f>
        <v>119542.5</v>
      </c>
      <c r="L154" s="64">
        <f>L145+L89</f>
        <v>138752.46</v>
      </c>
      <c r="M154" s="59">
        <f t="shared" si="44"/>
        <v>407719.62</v>
      </c>
      <c r="N154" s="64">
        <f>N145+N89</f>
        <v>138752.46</v>
      </c>
      <c r="O154" s="64">
        <f>O145+O89</f>
        <v>138752.46</v>
      </c>
      <c r="P154" s="64">
        <f>P145+P89</f>
        <v>138752.46</v>
      </c>
      <c r="Q154" s="59">
        <f t="shared" si="37"/>
        <v>416257.38</v>
      </c>
      <c r="R154" s="82">
        <f t="shared" si="45"/>
        <v>1604411.82</v>
      </c>
      <c r="S154" s="122"/>
      <c r="T154" s="44"/>
      <c r="U154" s="44"/>
      <c r="V154" s="44"/>
      <c r="W154" s="44"/>
      <c r="Y154" s="126">
        <f t="shared" si="46"/>
        <v>685224.5399999999</v>
      </c>
      <c r="Z154" s="114"/>
      <c r="AA154" s="44"/>
    </row>
    <row r="155" spans="1:27" ht="12.75">
      <c r="A155" s="83" t="s">
        <v>113</v>
      </c>
      <c r="B155" s="115">
        <f>B127</f>
        <v>176715.98</v>
      </c>
      <c r="C155" s="115">
        <f aca="true" t="shared" si="49" ref="C155:O155">C127</f>
        <v>176715.98</v>
      </c>
      <c r="D155" s="115">
        <f t="shared" si="49"/>
        <v>173109.86</v>
      </c>
      <c r="E155" s="59">
        <f t="shared" si="43"/>
        <v>526541.8200000001</v>
      </c>
      <c r="F155" s="115">
        <f t="shared" si="49"/>
        <v>183001.03</v>
      </c>
      <c r="G155" s="115">
        <f t="shared" si="49"/>
        <v>183001.03</v>
      </c>
      <c r="H155" s="115">
        <f t="shared" si="49"/>
        <v>183001.03</v>
      </c>
      <c r="I155" s="59">
        <f t="shared" si="35"/>
        <v>549003.09</v>
      </c>
      <c r="J155" s="115">
        <f t="shared" si="49"/>
        <v>183001.03</v>
      </c>
      <c r="K155" s="115">
        <f t="shared" si="49"/>
        <v>183001.03</v>
      </c>
      <c r="L155" s="115">
        <f t="shared" si="49"/>
        <v>183001.03</v>
      </c>
      <c r="M155" s="59">
        <f t="shared" si="44"/>
        <v>549003.09</v>
      </c>
      <c r="N155" s="115">
        <f t="shared" si="49"/>
        <v>183001.03</v>
      </c>
      <c r="O155" s="115">
        <f t="shared" si="49"/>
        <v>183004.04</v>
      </c>
      <c r="P155" s="115">
        <f>P127</f>
        <v>109788.82</v>
      </c>
      <c r="Q155" s="59">
        <f t="shared" si="37"/>
        <v>475793.89</v>
      </c>
      <c r="R155" s="82">
        <f t="shared" si="45"/>
        <v>2100341.8899999997</v>
      </c>
      <c r="S155" s="122"/>
      <c r="T155" s="44"/>
      <c r="U155" s="44"/>
      <c r="V155" s="44"/>
      <c r="W155" s="44"/>
      <c r="Y155" s="126">
        <f t="shared" si="46"/>
        <v>915008.16</v>
      </c>
      <c r="Z155" s="114"/>
      <c r="AA155" s="44"/>
    </row>
    <row r="156" spans="1:27" ht="12.75">
      <c r="A156" s="83" t="s">
        <v>84</v>
      </c>
      <c r="B156" s="115">
        <f>B82+B133+B146</f>
        <v>416049.5</v>
      </c>
      <c r="C156" s="115">
        <f>C82+C133+C146</f>
        <v>423149.5</v>
      </c>
      <c r="D156" s="115">
        <f>D82+D133+D146</f>
        <v>416049.5</v>
      </c>
      <c r="E156" s="59">
        <f t="shared" si="43"/>
        <v>1255248.5</v>
      </c>
      <c r="F156" s="64">
        <f>F82+F133+F146</f>
        <v>423153.88</v>
      </c>
      <c r="G156" s="64">
        <f>G82+G133+G146</f>
        <v>482350.17</v>
      </c>
      <c r="H156" s="64">
        <f>H82+H133+H146</f>
        <v>482350.17</v>
      </c>
      <c r="I156" s="59">
        <f t="shared" si="35"/>
        <v>1387854.22</v>
      </c>
      <c r="J156" s="64">
        <f>J82+J133+J146</f>
        <v>462620.67</v>
      </c>
      <c r="K156" s="64">
        <f>K82+K133+K146</f>
        <v>462620.67</v>
      </c>
      <c r="L156" s="64">
        <f>L82+L133+L146</f>
        <v>462620.67</v>
      </c>
      <c r="M156" s="59">
        <f t="shared" si="44"/>
        <v>1387862.01</v>
      </c>
      <c r="N156" s="64">
        <f>N82+N133+N146</f>
        <v>462620.67</v>
      </c>
      <c r="O156" s="64">
        <f>O82+O133+O146</f>
        <v>462620.67</v>
      </c>
      <c r="P156" s="64">
        <f>P82+P133+P146</f>
        <v>277520.09</v>
      </c>
      <c r="Q156" s="59">
        <f t="shared" si="37"/>
        <v>1202761.43</v>
      </c>
      <c r="R156" s="82">
        <f t="shared" si="45"/>
        <v>5233726.16</v>
      </c>
      <c r="S156" s="122"/>
      <c r="T156" s="44"/>
      <c r="U156" s="44"/>
      <c r="V156" s="44"/>
      <c r="W156" s="44"/>
      <c r="Y156" s="126">
        <f t="shared" si="46"/>
        <v>2313103.35</v>
      </c>
      <c r="Z156" s="114"/>
      <c r="AA156" s="44"/>
    </row>
    <row r="157" spans="17:26" ht="12.75">
      <c r="Q157" s="66" t="s">
        <v>31</v>
      </c>
      <c r="R157" s="44" t="s">
        <v>31</v>
      </c>
      <c r="S157" s="44">
        <f aca="true" t="shared" si="50" ref="S157:X157">S156+S154+S153+S152+S150+S149+S148+S151+S155</f>
        <v>0</v>
      </c>
      <c r="T157" s="44">
        <f t="shared" si="50"/>
        <v>0</v>
      </c>
      <c r="U157" s="44">
        <f t="shared" si="50"/>
        <v>0</v>
      </c>
      <c r="V157" s="44">
        <f t="shared" si="50"/>
        <v>0</v>
      </c>
      <c r="W157" s="44">
        <f t="shared" si="50"/>
        <v>0</v>
      </c>
      <c r="X157" s="44">
        <f t="shared" si="50"/>
        <v>0</v>
      </c>
      <c r="Y157" s="44"/>
      <c r="Z157" s="114"/>
    </row>
    <row r="158" spans="1:26" ht="12.75" hidden="1">
      <c r="A158" s="39" t="s">
        <v>52</v>
      </c>
      <c r="E158" t="s">
        <v>31</v>
      </c>
      <c r="G158" s="44" t="s">
        <v>31</v>
      </c>
      <c r="Q158" s="66" t="s">
        <v>31</v>
      </c>
      <c r="R158" s="44" t="s">
        <v>31</v>
      </c>
      <c r="S158" s="3"/>
      <c r="Y158" s="87"/>
      <c r="Z158" s="87"/>
    </row>
    <row r="159" spans="1:26" ht="12.75" hidden="1">
      <c r="A159" s="32" t="s">
        <v>91</v>
      </c>
      <c r="B159" s="112">
        <v>883.59</v>
      </c>
      <c r="C159" s="65">
        <v>3406.58</v>
      </c>
      <c r="D159" s="65">
        <v>811.6</v>
      </c>
      <c r="E159" s="59">
        <f aca="true" t="shared" si="51" ref="E159:E169">B159+C159+D159</f>
        <v>5101.77</v>
      </c>
      <c r="F159" s="64">
        <v>327.29</v>
      </c>
      <c r="G159" s="64">
        <v>0</v>
      </c>
      <c r="H159" s="64">
        <v>0</v>
      </c>
      <c r="I159" s="59">
        <f aca="true" t="shared" si="52" ref="I159:I169">F159+G159+H159</f>
        <v>327.29</v>
      </c>
      <c r="J159" s="64">
        <v>0</v>
      </c>
      <c r="K159" s="64">
        <v>0</v>
      </c>
      <c r="L159" s="64">
        <v>0</v>
      </c>
      <c r="M159" s="59">
        <f aca="true" t="shared" si="53" ref="M159:M169">J159+K159+L159</f>
        <v>0</v>
      </c>
      <c r="N159" s="64">
        <v>0</v>
      </c>
      <c r="O159" s="64">
        <v>0</v>
      </c>
      <c r="P159" s="64">
        <v>0</v>
      </c>
      <c r="Q159" s="59">
        <f aca="true" t="shared" si="54" ref="Q159:Q169">N159+O159+P159</f>
        <v>0</v>
      </c>
      <c r="R159" s="119">
        <f aca="true" t="shared" si="55" ref="R159:R169">I159+M159+Q159+E159</f>
        <v>5429.06</v>
      </c>
      <c r="S159" s="3"/>
      <c r="Y159" s="87"/>
      <c r="Z159" s="87"/>
    </row>
    <row r="160" spans="1:26" ht="12.75" hidden="1">
      <c r="A160" s="32" t="s">
        <v>96</v>
      </c>
      <c r="B160" s="112">
        <v>10545.06</v>
      </c>
      <c r="C160" s="65">
        <v>10508.22</v>
      </c>
      <c r="D160" s="65">
        <v>10610.1</v>
      </c>
      <c r="E160" s="59">
        <f t="shared" si="51"/>
        <v>31663.379999999997</v>
      </c>
      <c r="F160" s="64">
        <v>10470.74</v>
      </c>
      <c r="G160" s="64">
        <v>0</v>
      </c>
      <c r="H160" s="64">
        <v>0</v>
      </c>
      <c r="I160" s="59">
        <f t="shared" si="52"/>
        <v>10470.74</v>
      </c>
      <c r="J160" s="64">
        <v>0</v>
      </c>
      <c r="K160" s="64">
        <v>0</v>
      </c>
      <c r="L160" s="64">
        <v>0</v>
      </c>
      <c r="M160" s="59">
        <f t="shared" si="53"/>
        <v>0</v>
      </c>
      <c r="N160" s="64">
        <v>0</v>
      </c>
      <c r="O160" s="64">
        <v>0</v>
      </c>
      <c r="P160" s="64">
        <v>0</v>
      </c>
      <c r="Q160" s="59">
        <f t="shared" si="54"/>
        <v>0</v>
      </c>
      <c r="R160" s="119">
        <f t="shared" si="55"/>
        <v>42134.119999999995</v>
      </c>
      <c r="S160" s="3"/>
      <c r="Y160" s="87"/>
      <c r="Z160" s="87"/>
    </row>
    <row r="161" spans="1:26" ht="12.75" hidden="1">
      <c r="A161" s="32" t="s">
        <v>80</v>
      </c>
      <c r="B161" s="112">
        <v>14465.82</v>
      </c>
      <c r="C161" s="112">
        <v>15200.22</v>
      </c>
      <c r="D161" s="112">
        <v>14959.93</v>
      </c>
      <c r="E161" s="59">
        <f t="shared" si="51"/>
        <v>44625.97</v>
      </c>
      <c r="F161" s="112">
        <v>15987.88</v>
      </c>
      <c r="G161" s="112">
        <v>0</v>
      </c>
      <c r="H161" s="112">
        <v>0</v>
      </c>
      <c r="I161" s="59">
        <f t="shared" si="52"/>
        <v>15987.88</v>
      </c>
      <c r="J161" s="112">
        <v>0</v>
      </c>
      <c r="K161" s="112">
        <v>0</v>
      </c>
      <c r="L161" s="112">
        <v>0</v>
      </c>
      <c r="M161" s="59">
        <f t="shared" si="53"/>
        <v>0</v>
      </c>
      <c r="N161" s="64">
        <v>0</v>
      </c>
      <c r="O161" s="64">
        <v>0</v>
      </c>
      <c r="P161" s="64">
        <v>0</v>
      </c>
      <c r="Q161" s="59">
        <f t="shared" si="54"/>
        <v>0</v>
      </c>
      <c r="R161" s="119">
        <f t="shared" si="55"/>
        <v>60613.85</v>
      </c>
      <c r="S161" s="3"/>
      <c r="Y161" s="87"/>
      <c r="Z161" s="87"/>
    </row>
    <row r="162" spans="1:26" ht="12.75" hidden="1">
      <c r="A162" s="32" t="s">
        <v>110</v>
      </c>
      <c r="B162" s="112"/>
      <c r="C162" s="112"/>
      <c r="D162" s="112"/>
      <c r="E162" s="59"/>
      <c r="F162" s="112"/>
      <c r="G162" s="112"/>
      <c r="H162" s="112"/>
      <c r="I162" s="59"/>
      <c r="J162" s="112"/>
      <c r="K162" s="112"/>
      <c r="L162" s="112"/>
      <c r="M162" s="59"/>
      <c r="N162" s="64"/>
      <c r="O162" s="64"/>
      <c r="P162" s="64"/>
      <c r="Q162" s="59"/>
      <c r="R162" s="119"/>
      <c r="S162" s="3"/>
      <c r="Y162" s="87"/>
      <c r="Z162" s="87"/>
    </row>
    <row r="163" spans="1:26" ht="12.75" hidden="1">
      <c r="A163" s="32" t="s">
        <v>92</v>
      </c>
      <c r="B163" s="112">
        <v>9018.86</v>
      </c>
      <c r="C163" s="112">
        <v>8610.85</v>
      </c>
      <c r="D163" s="112">
        <v>8629.89</v>
      </c>
      <c r="E163" s="59">
        <f t="shared" si="51"/>
        <v>26259.6</v>
      </c>
      <c r="F163" s="64">
        <v>12605.95</v>
      </c>
      <c r="G163" s="64">
        <v>0</v>
      </c>
      <c r="H163" s="64">
        <v>0</v>
      </c>
      <c r="I163" s="59">
        <f t="shared" si="52"/>
        <v>12605.95</v>
      </c>
      <c r="J163" s="64">
        <v>0</v>
      </c>
      <c r="K163" s="64">
        <v>0</v>
      </c>
      <c r="L163" s="64">
        <v>0</v>
      </c>
      <c r="M163" s="59">
        <f t="shared" si="53"/>
        <v>0</v>
      </c>
      <c r="N163" s="64">
        <v>0</v>
      </c>
      <c r="O163" s="64">
        <v>0</v>
      </c>
      <c r="P163" s="64">
        <v>0</v>
      </c>
      <c r="Q163" s="59">
        <f t="shared" si="54"/>
        <v>0</v>
      </c>
      <c r="R163" s="119">
        <f t="shared" si="55"/>
        <v>38865.55</v>
      </c>
      <c r="S163" s="3"/>
      <c r="Y163" s="87"/>
      <c r="Z163" s="87"/>
    </row>
    <row r="164" spans="1:26" ht="12.75" hidden="1">
      <c r="A164" s="32" t="s">
        <v>56</v>
      </c>
      <c r="B164" s="112">
        <v>0</v>
      </c>
      <c r="C164" s="65">
        <v>0</v>
      </c>
      <c r="D164" s="65">
        <v>0</v>
      </c>
      <c r="E164" s="59">
        <f t="shared" si="51"/>
        <v>0</v>
      </c>
      <c r="F164" s="64">
        <v>0</v>
      </c>
      <c r="G164" s="64">
        <v>0</v>
      </c>
      <c r="H164" s="64">
        <v>0</v>
      </c>
      <c r="I164" s="59">
        <f t="shared" si="52"/>
        <v>0</v>
      </c>
      <c r="J164" s="64">
        <v>0</v>
      </c>
      <c r="K164" s="64">
        <v>0</v>
      </c>
      <c r="L164" s="64">
        <v>0</v>
      </c>
      <c r="M164" s="59">
        <f t="shared" si="53"/>
        <v>0</v>
      </c>
      <c r="N164" s="64">
        <v>0</v>
      </c>
      <c r="O164" s="64">
        <v>0</v>
      </c>
      <c r="P164" s="64">
        <v>0</v>
      </c>
      <c r="Q164" s="59">
        <f t="shared" si="54"/>
        <v>0</v>
      </c>
      <c r="R164" s="119">
        <f t="shared" si="55"/>
        <v>0</v>
      </c>
      <c r="S164" s="3"/>
      <c r="Y164" s="87"/>
      <c r="Z164" s="87"/>
    </row>
    <row r="165" spans="1:26" ht="12.75" hidden="1">
      <c r="A165" s="32" t="s">
        <v>93</v>
      </c>
      <c r="B165" s="112">
        <v>0</v>
      </c>
      <c r="C165" s="112">
        <v>0</v>
      </c>
      <c r="D165" s="112">
        <v>0</v>
      </c>
      <c r="E165" s="59">
        <f t="shared" si="51"/>
        <v>0</v>
      </c>
      <c r="F165" s="64">
        <v>0</v>
      </c>
      <c r="G165" s="64">
        <v>0</v>
      </c>
      <c r="H165" s="64">
        <v>0</v>
      </c>
      <c r="I165" s="59">
        <f t="shared" si="52"/>
        <v>0</v>
      </c>
      <c r="J165" s="64">
        <v>0</v>
      </c>
      <c r="K165" s="64">
        <v>0</v>
      </c>
      <c r="L165" s="64">
        <v>0</v>
      </c>
      <c r="M165" s="59">
        <f t="shared" si="53"/>
        <v>0</v>
      </c>
      <c r="N165" s="64">
        <v>0</v>
      </c>
      <c r="O165" s="64">
        <v>0</v>
      </c>
      <c r="P165" s="64">
        <v>0</v>
      </c>
      <c r="Q165" s="59">
        <f t="shared" si="54"/>
        <v>0</v>
      </c>
      <c r="R165" s="119">
        <f t="shared" si="55"/>
        <v>0</v>
      </c>
      <c r="S165" s="3"/>
      <c r="Y165" s="87"/>
      <c r="Z165" s="87"/>
    </row>
    <row r="166" spans="1:26" ht="12.75" hidden="1">
      <c r="A166" s="32" t="s">
        <v>89</v>
      </c>
      <c r="B166" s="112">
        <v>0</v>
      </c>
      <c r="C166" s="112">
        <v>0</v>
      </c>
      <c r="D166" s="112">
        <v>0</v>
      </c>
      <c r="E166" s="59">
        <f t="shared" si="51"/>
        <v>0</v>
      </c>
      <c r="F166" s="64">
        <v>0</v>
      </c>
      <c r="G166" s="64">
        <v>0</v>
      </c>
      <c r="H166" s="64">
        <v>0</v>
      </c>
      <c r="I166" s="59">
        <f>F166+G166+H166</f>
        <v>0</v>
      </c>
      <c r="J166" s="64">
        <v>0</v>
      </c>
      <c r="K166" s="64">
        <v>0</v>
      </c>
      <c r="L166" s="64">
        <v>0</v>
      </c>
      <c r="M166" s="59">
        <f t="shared" si="53"/>
        <v>0</v>
      </c>
      <c r="N166" s="64">
        <v>0</v>
      </c>
      <c r="O166" s="64">
        <v>0</v>
      </c>
      <c r="P166" s="64">
        <v>0</v>
      </c>
      <c r="Q166" s="59">
        <f t="shared" si="54"/>
        <v>0</v>
      </c>
      <c r="R166" s="119">
        <f>I166+M166+Q166+E166</f>
        <v>0</v>
      </c>
      <c r="S166" s="3"/>
      <c r="Y166" s="87"/>
      <c r="Z166" s="87"/>
    </row>
    <row r="167" spans="1:26" ht="12.75" hidden="1">
      <c r="A167" s="32" t="s">
        <v>88</v>
      </c>
      <c r="B167" s="112">
        <v>27281</v>
      </c>
      <c r="C167" s="112">
        <v>15949.32</v>
      </c>
      <c r="D167" s="112">
        <v>21745.72</v>
      </c>
      <c r="E167" s="59">
        <f t="shared" si="51"/>
        <v>64976.04</v>
      </c>
      <c r="F167" s="64">
        <v>22942</v>
      </c>
      <c r="G167" s="64">
        <v>0</v>
      </c>
      <c r="H167" s="64">
        <v>0</v>
      </c>
      <c r="I167" s="59">
        <f t="shared" si="52"/>
        <v>22942</v>
      </c>
      <c r="J167" s="64">
        <v>0</v>
      </c>
      <c r="K167" s="64">
        <v>0</v>
      </c>
      <c r="L167" s="64">
        <v>0</v>
      </c>
      <c r="M167" s="59">
        <f t="shared" si="53"/>
        <v>0</v>
      </c>
      <c r="N167" s="64">
        <v>0</v>
      </c>
      <c r="O167" s="64">
        <v>0</v>
      </c>
      <c r="P167" s="64">
        <v>0</v>
      </c>
      <c r="Q167" s="59">
        <f t="shared" si="54"/>
        <v>0</v>
      </c>
      <c r="R167" s="119">
        <f t="shared" si="55"/>
        <v>87918.04000000001</v>
      </c>
      <c r="S167" s="3"/>
      <c r="Y167" s="87"/>
      <c r="Z167" s="87"/>
    </row>
    <row r="168" spans="1:26" ht="12.75" hidden="1">
      <c r="A168" s="83" t="s">
        <v>107</v>
      </c>
      <c r="B168" s="112">
        <v>0</v>
      </c>
      <c r="C168" s="112">
        <v>0</v>
      </c>
      <c r="D168" s="112">
        <v>0</v>
      </c>
      <c r="E168" s="59">
        <f t="shared" si="51"/>
        <v>0</v>
      </c>
      <c r="F168" s="64">
        <v>0</v>
      </c>
      <c r="G168" s="64">
        <v>0</v>
      </c>
      <c r="H168" s="64">
        <v>0</v>
      </c>
      <c r="I168" s="59">
        <f t="shared" si="52"/>
        <v>0</v>
      </c>
      <c r="J168" s="64">
        <v>0</v>
      </c>
      <c r="K168" s="64">
        <v>0</v>
      </c>
      <c r="L168" s="64">
        <v>0</v>
      </c>
      <c r="M168" s="59">
        <f t="shared" si="53"/>
        <v>0</v>
      </c>
      <c r="N168" s="64">
        <v>0</v>
      </c>
      <c r="O168" s="64">
        <v>0</v>
      </c>
      <c r="P168" s="64">
        <v>0</v>
      </c>
      <c r="Q168" s="59">
        <f t="shared" si="54"/>
        <v>0</v>
      </c>
      <c r="R168" s="119">
        <f t="shared" si="55"/>
        <v>0</v>
      </c>
      <c r="S168" s="3"/>
      <c r="Y168" s="87"/>
      <c r="Z168" s="87"/>
    </row>
    <row r="169" spans="1:26" ht="12.75" hidden="1">
      <c r="A169" s="32" t="s">
        <v>95</v>
      </c>
      <c r="B169" s="112">
        <v>17571.95</v>
      </c>
      <c r="C169" s="112">
        <v>19130.74</v>
      </c>
      <c r="D169" s="112">
        <v>18384.92</v>
      </c>
      <c r="E169" s="59">
        <f t="shared" si="51"/>
        <v>55087.61</v>
      </c>
      <c r="F169" s="64">
        <v>18943.45</v>
      </c>
      <c r="G169" s="64">
        <v>0</v>
      </c>
      <c r="H169" s="64">
        <v>0</v>
      </c>
      <c r="I169" s="59">
        <f t="shared" si="52"/>
        <v>18943.45</v>
      </c>
      <c r="J169" s="64">
        <v>0</v>
      </c>
      <c r="K169" s="64">
        <v>0</v>
      </c>
      <c r="L169" s="64">
        <v>0</v>
      </c>
      <c r="M169" s="59">
        <f t="shared" si="53"/>
        <v>0</v>
      </c>
      <c r="N169" s="64">
        <v>0</v>
      </c>
      <c r="O169" s="64">
        <v>0</v>
      </c>
      <c r="P169" s="64">
        <v>0</v>
      </c>
      <c r="Q169" s="59">
        <f t="shared" si="54"/>
        <v>0</v>
      </c>
      <c r="R169" s="119">
        <f t="shared" si="55"/>
        <v>74031.06</v>
      </c>
      <c r="S169" s="3"/>
      <c r="Y169" s="87"/>
      <c r="Z169" s="87"/>
    </row>
    <row r="170" spans="1:26" ht="15" hidden="1">
      <c r="A170" s="32" t="s">
        <v>2</v>
      </c>
      <c r="B170" s="113">
        <f>B159+B161+B163+B164+B165+B160+B166+B167+B168+B169</f>
        <v>79766.28</v>
      </c>
      <c r="C170" s="113">
        <f aca="true" t="shared" si="56" ref="C170:R170">C159+C161+C163+C164+C165+C160+C166+C167+C168+C169</f>
        <v>72805.93000000001</v>
      </c>
      <c r="D170" s="113">
        <f t="shared" si="56"/>
        <v>75142.16</v>
      </c>
      <c r="E170" s="80">
        <f t="shared" si="56"/>
        <v>227714.37</v>
      </c>
      <c r="F170" s="80">
        <f t="shared" si="56"/>
        <v>81277.31</v>
      </c>
      <c r="G170" s="80">
        <f t="shared" si="56"/>
        <v>0</v>
      </c>
      <c r="H170" s="80">
        <f t="shared" si="56"/>
        <v>0</v>
      </c>
      <c r="I170" s="80">
        <f>I159+I161+I163+I164+I165+I160+I166+I167+I168+I169</f>
        <v>81277.31</v>
      </c>
      <c r="J170" s="80">
        <f t="shared" si="56"/>
        <v>0</v>
      </c>
      <c r="K170" s="80">
        <f t="shared" si="56"/>
        <v>0</v>
      </c>
      <c r="L170" s="80">
        <f t="shared" si="56"/>
        <v>0</v>
      </c>
      <c r="M170" s="80">
        <f t="shared" si="56"/>
        <v>0</v>
      </c>
      <c r="N170" s="80">
        <f t="shared" si="56"/>
        <v>0</v>
      </c>
      <c r="O170" s="80">
        <f t="shared" si="56"/>
        <v>0</v>
      </c>
      <c r="P170" s="80">
        <f t="shared" si="56"/>
        <v>0</v>
      </c>
      <c r="Q170" s="80">
        <f t="shared" si="56"/>
        <v>0</v>
      </c>
      <c r="R170" s="120">
        <f t="shared" si="56"/>
        <v>308991.68000000005</v>
      </c>
      <c r="S170" s="3"/>
      <c r="Y170" s="87"/>
      <c r="Z170" s="87"/>
    </row>
    <row r="171" spans="1:26" ht="15" hidden="1">
      <c r="A171" s="16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3"/>
      <c r="Y171" s="87"/>
      <c r="Z171" s="87"/>
    </row>
    <row r="172" spans="1:26" ht="12.75" hidden="1">
      <c r="A172" s="57" t="s">
        <v>30</v>
      </c>
      <c r="B172" s="7" t="s">
        <v>31</v>
      </c>
      <c r="R172" t="s">
        <v>31</v>
      </c>
      <c r="S172" s="3"/>
      <c r="Y172" s="87"/>
      <c r="Z172" s="87"/>
    </row>
    <row r="173" spans="1:26" ht="12.75" hidden="1">
      <c r="A173" s="9" t="s">
        <v>0</v>
      </c>
      <c r="B173" s="11"/>
      <c r="C173" s="12" t="s">
        <v>1</v>
      </c>
      <c r="D173" s="12"/>
      <c r="E173" s="9" t="s">
        <v>2</v>
      </c>
      <c r="F173" s="11"/>
      <c r="G173" s="12" t="s">
        <v>3</v>
      </c>
      <c r="H173" s="12"/>
      <c r="I173" s="9" t="s">
        <v>2</v>
      </c>
      <c r="J173" s="11"/>
      <c r="K173" s="12" t="s">
        <v>4</v>
      </c>
      <c r="L173" s="12"/>
      <c r="M173" s="9" t="s">
        <v>2</v>
      </c>
      <c r="N173" s="11"/>
      <c r="O173" s="12" t="s">
        <v>20</v>
      </c>
      <c r="P173" s="12"/>
      <c r="Q173" s="9" t="s">
        <v>2</v>
      </c>
      <c r="R173" s="48" t="s">
        <v>81</v>
      </c>
      <c r="S173" s="3"/>
      <c r="Y173" s="87"/>
      <c r="Z173" s="87"/>
    </row>
    <row r="174" spans="1:26" ht="12.75" hidden="1">
      <c r="A174" s="10" t="s">
        <v>41</v>
      </c>
      <c r="B174" s="8" t="s">
        <v>7</v>
      </c>
      <c r="C174" s="8" t="s">
        <v>8</v>
      </c>
      <c r="D174" s="8" t="s">
        <v>9</v>
      </c>
      <c r="E174" s="10" t="s">
        <v>10</v>
      </c>
      <c r="F174" s="9" t="s">
        <v>11</v>
      </c>
      <c r="G174" s="9" t="s">
        <v>12</v>
      </c>
      <c r="H174" s="9" t="s">
        <v>13</v>
      </c>
      <c r="I174" s="13" t="s">
        <v>3</v>
      </c>
      <c r="J174" s="9" t="s">
        <v>14</v>
      </c>
      <c r="K174" s="9" t="s">
        <v>15</v>
      </c>
      <c r="L174" s="9" t="s">
        <v>16</v>
      </c>
      <c r="M174" s="13" t="s">
        <v>4</v>
      </c>
      <c r="N174" s="7" t="s">
        <v>17</v>
      </c>
      <c r="O174" s="7" t="s">
        <v>18</v>
      </c>
      <c r="P174" s="7" t="s">
        <v>19</v>
      </c>
      <c r="Q174" s="13" t="s">
        <v>20</v>
      </c>
      <c r="R174" s="49" t="s">
        <v>109</v>
      </c>
      <c r="S174" s="3"/>
      <c r="Y174" s="87"/>
      <c r="Z174" s="87"/>
    </row>
    <row r="175" spans="1:26" ht="12.75" hidden="1">
      <c r="A175" s="8" t="s">
        <v>30</v>
      </c>
      <c r="B175" s="45">
        <v>981000</v>
      </c>
      <c r="C175" s="45">
        <v>649418.47</v>
      </c>
      <c r="D175" s="45">
        <v>0</v>
      </c>
      <c r="E175" s="46">
        <f>B175+C175+D175</f>
        <v>1630418.47</v>
      </c>
      <c r="F175" s="45">
        <v>0</v>
      </c>
      <c r="G175" s="45">
        <v>0</v>
      </c>
      <c r="H175" s="45">
        <v>0</v>
      </c>
      <c r="I175" s="46">
        <f>F175+G175+H175</f>
        <v>0</v>
      </c>
      <c r="J175" s="45">
        <v>0</v>
      </c>
      <c r="K175" s="45">
        <v>0</v>
      </c>
      <c r="L175" s="45">
        <v>0</v>
      </c>
      <c r="M175" s="46">
        <f>J175+K175+L175</f>
        <v>0</v>
      </c>
      <c r="N175" s="45">
        <v>0</v>
      </c>
      <c r="O175" s="45">
        <v>0</v>
      </c>
      <c r="P175" s="45">
        <v>0</v>
      </c>
      <c r="Q175" s="46">
        <f>N175+O175+P175</f>
        <v>0</v>
      </c>
      <c r="R175" s="118">
        <f>I175+M175+Q175+E175</f>
        <v>1630418.47</v>
      </c>
      <c r="S175" s="3"/>
      <c r="Y175" s="87"/>
      <c r="Z175" s="87"/>
    </row>
    <row r="176" spans="1:26" ht="12.75" hidden="1">
      <c r="A176" s="8" t="s">
        <v>29</v>
      </c>
      <c r="B176" s="14"/>
      <c r="C176" s="1"/>
      <c r="D176" s="1" t="s">
        <v>31</v>
      </c>
      <c r="E176" s="1"/>
      <c r="F176" s="1"/>
      <c r="G176" s="1"/>
      <c r="H176" s="1"/>
      <c r="I176" s="1"/>
      <c r="J176" s="1"/>
      <c r="K176" s="1"/>
      <c r="L176" s="2"/>
      <c r="M176" s="2"/>
      <c r="N176" s="1"/>
      <c r="O176" s="1"/>
      <c r="P176" s="2" t="s">
        <v>31</v>
      </c>
      <c r="Q176" s="2"/>
      <c r="R176" s="121"/>
      <c r="S176" s="3"/>
      <c r="Y176" s="87"/>
      <c r="Z176" s="87"/>
    </row>
    <row r="177" spans="1:26" ht="12.75" hidden="1">
      <c r="A177" s="72"/>
      <c r="B177" s="71"/>
      <c r="C177" s="71"/>
      <c r="D177" s="71"/>
      <c r="E177" s="71"/>
      <c r="F177" s="71"/>
      <c r="G177" s="71"/>
      <c r="H177" s="71" t="s">
        <v>31</v>
      </c>
      <c r="I177" s="71"/>
      <c r="J177" s="71">
        <f>J175/24.5</f>
        <v>0</v>
      </c>
      <c r="K177" s="71">
        <f>K175/24.5</f>
        <v>0</v>
      </c>
      <c r="L177" s="71">
        <f>L175/24.5</f>
        <v>0</v>
      </c>
      <c r="M177" s="71"/>
      <c r="N177" s="71">
        <f>N175/24.5</f>
        <v>0</v>
      </c>
      <c r="O177" s="71">
        <f>O175/24.5</f>
        <v>0</v>
      </c>
      <c r="P177" s="71">
        <f>P175/24.5</f>
        <v>0</v>
      </c>
      <c r="Q177" s="71"/>
      <c r="R177" s="73" t="s">
        <v>31</v>
      </c>
      <c r="S177" s="3"/>
      <c r="Y177" s="87"/>
      <c r="Z177" s="87"/>
    </row>
    <row r="178" spans="1:26" ht="10.5" customHeight="1" hidden="1">
      <c r="A178" s="72"/>
      <c r="B178" s="71" t="s">
        <v>31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 t="s">
        <v>31</v>
      </c>
      <c r="Q178" s="71"/>
      <c r="R178" s="71" t="s">
        <v>31</v>
      </c>
      <c r="S178" s="3"/>
      <c r="Y178" s="87"/>
      <c r="Z178" s="87"/>
    </row>
    <row r="179" spans="1:26" ht="12.75">
      <c r="A179" s="74"/>
      <c r="B179" s="73">
        <f aca="true" t="shared" si="57" ref="B179:R179">B148+B149+B150+B151+B152+B153+B154+B156+B155+B128+B129+B130+B131+B132</f>
        <v>11106028.849999998</v>
      </c>
      <c r="C179" s="73">
        <f t="shared" si="57"/>
        <v>11317505.509999998</v>
      </c>
      <c r="D179" s="73">
        <f t="shared" si="57"/>
        <v>11261335.539999997</v>
      </c>
      <c r="E179" s="73">
        <f t="shared" si="57"/>
        <v>33684869.9</v>
      </c>
      <c r="F179" s="73">
        <f t="shared" si="57"/>
        <v>11646961.369999997</v>
      </c>
      <c r="G179" s="73">
        <f t="shared" si="57"/>
        <v>12665771.979999995</v>
      </c>
      <c r="H179" s="73">
        <f t="shared" si="57"/>
        <v>12653865.509999996</v>
      </c>
      <c r="I179" s="73">
        <f>I148+I149+I150+I151+I152+I153+I154+I156+I155+I128+I129+I130+I131+I132</f>
        <v>36966598.86</v>
      </c>
      <c r="J179" s="73">
        <f t="shared" si="57"/>
        <v>12346790.290000001</v>
      </c>
      <c r="K179" s="73">
        <f t="shared" si="57"/>
        <v>12316908.13</v>
      </c>
      <c r="L179" s="73">
        <f t="shared" si="57"/>
        <v>12336118.090000002</v>
      </c>
      <c r="M179" s="73">
        <f t="shared" si="57"/>
        <v>36999816.510000005</v>
      </c>
      <c r="N179" s="73">
        <f t="shared" si="57"/>
        <v>12247668.92</v>
      </c>
      <c r="O179" s="73">
        <f t="shared" si="57"/>
        <v>11753295.160000002</v>
      </c>
      <c r="P179" s="73">
        <f t="shared" si="57"/>
        <v>7584394.3100000005</v>
      </c>
      <c r="Q179" s="73">
        <f t="shared" si="57"/>
        <v>31585358.389999997</v>
      </c>
      <c r="R179" s="73">
        <f t="shared" si="57"/>
        <v>139236643.65999997</v>
      </c>
      <c r="S179" s="3"/>
      <c r="Y179" s="87"/>
      <c r="Z179" s="114"/>
    </row>
    <row r="180" spans="1:26" ht="12.75" hidden="1">
      <c r="A180" s="74"/>
      <c r="B180" s="73"/>
      <c r="C180" s="74" t="s">
        <v>31</v>
      </c>
      <c r="D180" s="74"/>
      <c r="E180" s="74"/>
      <c r="F180" s="111">
        <v>10607080</v>
      </c>
      <c r="G180" s="111">
        <v>10607080</v>
      </c>
      <c r="H180" s="111">
        <v>10607080</v>
      </c>
      <c r="I180" s="111">
        <f>F180+G180+H180</f>
        <v>31821240</v>
      </c>
      <c r="J180" s="111">
        <v>10607080</v>
      </c>
      <c r="K180" s="111">
        <v>10607080</v>
      </c>
      <c r="L180" s="111">
        <v>10607080</v>
      </c>
      <c r="M180" s="111">
        <f>J180+K180+L180</f>
        <v>31821240</v>
      </c>
      <c r="N180" s="111">
        <v>5378520</v>
      </c>
      <c r="O180" s="74"/>
      <c r="P180" s="74"/>
      <c r="Q180" s="75" t="s">
        <v>31</v>
      </c>
      <c r="R180" s="73">
        <f>R179-Q179</f>
        <v>107651285.26999997</v>
      </c>
      <c r="S180" s="3"/>
      <c r="Y180" s="87"/>
      <c r="Z180" s="87"/>
    </row>
    <row r="181" spans="1:26" ht="12.75" hidden="1">
      <c r="A181" s="74"/>
      <c r="B181" s="73" t="s">
        <v>31</v>
      </c>
      <c r="C181" s="116" t="s">
        <v>31</v>
      </c>
      <c r="D181" s="73" t="s">
        <v>31</v>
      </c>
      <c r="E181" s="73" t="s">
        <v>31</v>
      </c>
      <c r="F181" s="73">
        <f aca="true" t="shared" si="58" ref="F181:N181">F180-F179</f>
        <v>-1039881.3699999973</v>
      </c>
      <c r="G181" s="73">
        <f t="shared" si="58"/>
        <v>-2058691.9799999949</v>
      </c>
      <c r="H181" s="73">
        <f t="shared" si="58"/>
        <v>-2046785.509999996</v>
      </c>
      <c r="I181" s="73">
        <f t="shared" si="58"/>
        <v>-5145358.859999999</v>
      </c>
      <c r="J181" s="73">
        <f t="shared" si="58"/>
        <v>-1739710.290000001</v>
      </c>
      <c r="K181" s="73">
        <f t="shared" si="58"/>
        <v>-1709828.1300000008</v>
      </c>
      <c r="L181" s="73">
        <f t="shared" si="58"/>
        <v>-1729038.0900000017</v>
      </c>
      <c r="M181" s="73">
        <f t="shared" si="58"/>
        <v>-5178576.510000005</v>
      </c>
      <c r="N181" s="73">
        <f t="shared" si="58"/>
        <v>-6869148.92</v>
      </c>
      <c r="O181" s="73" t="s">
        <v>31</v>
      </c>
      <c r="P181" s="73" t="s">
        <v>31</v>
      </c>
      <c r="Q181" s="73" t="s">
        <v>31</v>
      </c>
      <c r="R181" s="73" t="s">
        <v>31</v>
      </c>
      <c r="Y181" s="87"/>
      <c r="Z181" s="87"/>
    </row>
    <row r="182" spans="1:26" ht="12.75" hidden="1">
      <c r="A182" s="74"/>
      <c r="B182" s="73"/>
      <c r="C182" s="116"/>
      <c r="D182" s="73"/>
      <c r="E182" s="73"/>
      <c r="F182" s="73"/>
      <c r="G182" s="73"/>
      <c r="H182" s="117" t="s">
        <v>31</v>
      </c>
      <c r="I182" s="73" t="s">
        <v>31</v>
      </c>
      <c r="J182" s="73" t="s">
        <v>31</v>
      </c>
      <c r="K182" s="73"/>
      <c r="L182" s="73"/>
      <c r="M182" s="73"/>
      <c r="N182" s="73"/>
      <c r="O182" s="73"/>
      <c r="P182" s="73" t="e">
        <f>R157-N179</f>
        <v>#VALUE!</v>
      </c>
      <c r="Q182" s="73"/>
      <c r="R182" s="73"/>
      <c r="Y182" s="87"/>
      <c r="Z182" s="87"/>
    </row>
    <row r="183" spans="1:26" ht="12.75" hidden="1">
      <c r="A183" s="74"/>
      <c r="B183" s="73"/>
      <c r="C183" s="116"/>
      <c r="D183" s="136"/>
      <c r="E183" s="136"/>
      <c r="F183" s="73"/>
      <c r="G183" s="73"/>
      <c r="H183" s="73"/>
      <c r="I183" s="73"/>
      <c r="J183" s="73"/>
      <c r="K183" s="73"/>
      <c r="L183" s="73"/>
      <c r="M183" t="s">
        <v>111</v>
      </c>
      <c r="N183" s="73"/>
      <c r="O183" s="73"/>
      <c r="P183" s="71"/>
      <c r="Q183" s="71"/>
      <c r="R183" s="73"/>
      <c r="Y183" s="87"/>
      <c r="Z183" s="87"/>
    </row>
    <row r="184" spans="1:26" ht="12.75" hidden="1">
      <c r="A184" s="74"/>
      <c r="B184" s="73"/>
      <c r="C184" s="73" t="s">
        <v>31</v>
      </c>
      <c r="D184" s="73"/>
      <c r="E184" s="73"/>
      <c r="F184" s="73"/>
      <c r="G184" s="73"/>
      <c r="H184" s="73"/>
      <c r="I184" s="73"/>
      <c r="J184" s="73"/>
      <c r="K184" s="73"/>
      <c r="L184" s="73"/>
      <c r="M184" t="s">
        <v>112</v>
      </c>
      <c r="N184" s="73"/>
      <c r="O184" s="73"/>
      <c r="P184" s="72"/>
      <c r="Q184" s="79"/>
      <c r="R184" s="73"/>
      <c r="Y184" s="87"/>
      <c r="Z184" s="87"/>
    </row>
    <row r="185" spans="1:26" ht="12.75" hidden="1">
      <c r="A185" s="74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>
        <f>I179+M179+N179</f>
        <v>86214084.29</v>
      </c>
      <c r="O185" s="73"/>
      <c r="P185" s="73"/>
      <c r="Q185" s="73"/>
      <c r="R185" s="73"/>
      <c r="Y185" s="87"/>
      <c r="Z185" s="87"/>
    </row>
    <row r="186" spans="1:26" ht="12.75" hidden="1">
      <c r="A186" s="74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Y186" s="87"/>
      <c r="Z186" s="87"/>
    </row>
    <row r="187" spans="1:26" ht="12.75" hidden="1">
      <c r="A187" s="74"/>
      <c r="B187" s="73"/>
      <c r="C187" s="73"/>
      <c r="D187" s="73"/>
      <c r="E187" s="73"/>
      <c r="F187" s="73"/>
      <c r="G187" s="73"/>
      <c r="H187" s="73"/>
      <c r="I187" s="73"/>
      <c r="J187" s="73"/>
      <c r="K187" s="73">
        <v>73612.53</v>
      </c>
      <c r="L187" s="73">
        <v>73612.53</v>
      </c>
      <c r="M187" s="73"/>
      <c r="N187" s="73" t="s">
        <v>31</v>
      </c>
      <c r="O187" s="73" t="s">
        <v>31</v>
      </c>
      <c r="P187" s="73" t="s">
        <v>31</v>
      </c>
      <c r="Q187" s="73" t="s">
        <v>31</v>
      </c>
      <c r="R187" s="73"/>
      <c r="Y187" s="87"/>
      <c r="Z187" s="87"/>
    </row>
    <row r="188" spans="1:26" ht="12.75" hidden="1">
      <c r="A188" s="76"/>
      <c r="B188" s="77" t="s">
        <v>31</v>
      </c>
      <c r="C188" s="77"/>
      <c r="D188" s="78"/>
      <c r="E188" s="73"/>
      <c r="F188" s="73"/>
      <c r="G188" s="81"/>
      <c r="H188" s="81"/>
      <c r="I188" s="71"/>
      <c r="J188" s="111"/>
      <c r="K188" s="73"/>
      <c r="L188" s="81"/>
      <c r="M188" s="81"/>
      <c r="N188" s="71"/>
      <c r="O188" s="71"/>
      <c r="P188" s="81"/>
      <c r="Q188" s="71"/>
      <c r="R188" s="71"/>
      <c r="Y188" s="87"/>
      <c r="Z188" s="87"/>
    </row>
    <row r="189" spans="4:26" ht="12.75" hidden="1">
      <c r="D189" s="44"/>
      <c r="E189" s="44">
        <f aca="true" t="shared" si="59" ref="E189:J189">E179</f>
        <v>33684869.9</v>
      </c>
      <c r="F189" s="44">
        <f t="shared" si="59"/>
        <v>11646961.369999997</v>
      </c>
      <c r="G189" s="44">
        <f t="shared" si="59"/>
        <v>12665771.979999995</v>
      </c>
      <c r="H189" s="44">
        <f t="shared" si="59"/>
        <v>12653865.509999996</v>
      </c>
      <c r="I189" s="44">
        <f t="shared" si="59"/>
        <v>36966598.86</v>
      </c>
      <c r="J189" s="44">
        <f t="shared" si="59"/>
        <v>12346790.290000001</v>
      </c>
      <c r="K189" s="44">
        <f>K179+K187</f>
        <v>12390520.66</v>
      </c>
      <c r="L189" s="44">
        <f>L179+L187</f>
        <v>12409730.620000001</v>
      </c>
      <c r="M189" s="44">
        <f>M179+M187</f>
        <v>36999816.510000005</v>
      </c>
      <c r="N189" s="44">
        <v>10680643</v>
      </c>
      <c r="O189" s="44">
        <v>10680643</v>
      </c>
      <c r="P189" s="44">
        <v>8955807.73</v>
      </c>
      <c r="Q189" s="44">
        <f>N189+O189+P189</f>
        <v>30317093.73</v>
      </c>
      <c r="R189" s="44" t="s">
        <v>31</v>
      </c>
      <c r="S189" s="44">
        <f>S179+S187</f>
        <v>0</v>
      </c>
      <c r="Y189" s="87"/>
      <c r="Z189" s="87"/>
    </row>
    <row r="190" spans="3:26" ht="12.75" hidden="1">
      <c r="C190" t="s">
        <v>31</v>
      </c>
      <c r="D190" s="84" t="s">
        <v>31</v>
      </c>
      <c r="F190" s="44"/>
      <c r="G190" s="44"/>
      <c r="H190" s="44"/>
      <c r="R190" s="44"/>
      <c r="Y190" s="87"/>
      <c r="Z190" s="87"/>
    </row>
    <row r="191" spans="3:26" ht="12.75" hidden="1">
      <c r="C191" s="7"/>
      <c r="F191" s="44"/>
      <c r="G191" s="44"/>
      <c r="R191" s="44"/>
      <c r="Y191" s="87"/>
      <c r="Z191" s="87"/>
    </row>
    <row r="192" spans="5:26" ht="12.75" hidden="1">
      <c r="E192" s="44"/>
      <c r="R192" s="44"/>
      <c r="Y192" s="87"/>
      <c r="Z192" s="87"/>
    </row>
    <row r="193" spans="14:26" ht="12.75" hidden="1">
      <c r="N193" s="44">
        <f>E189+I189+M189+Q189</f>
        <v>137968379</v>
      </c>
      <c r="O193" s="44" t="s">
        <v>31</v>
      </c>
      <c r="R193" s="44"/>
      <c r="Y193" s="87"/>
      <c r="Z193" s="87"/>
    </row>
    <row r="194" spans="14:26" ht="12.75" hidden="1">
      <c r="N194">
        <v>122455000</v>
      </c>
      <c r="R194" s="44"/>
      <c r="Y194" s="87"/>
      <c r="Z194" s="87"/>
    </row>
    <row r="195" spans="18:26" ht="12.75" hidden="1">
      <c r="R195" s="44"/>
      <c r="Y195" s="87"/>
      <c r="Z195" s="87"/>
    </row>
    <row r="196" spans="5:26" ht="12.75">
      <c r="E196" s="44" t="s">
        <v>31</v>
      </c>
      <c r="L196" t="s">
        <v>31</v>
      </c>
      <c r="N196" s="44" t="s">
        <v>31</v>
      </c>
      <c r="O196" t="s">
        <v>31</v>
      </c>
      <c r="R196" s="73" t="s">
        <v>31</v>
      </c>
      <c r="Y196" s="87"/>
      <c r="Z196" s="87"/>
    </row>
    <row r="197" spans="1:26" ht="12.75">
      <c r="A197" s="7" t="s">
        <v>31</v>
      </c>
      <c r="B197" s="7"/>
      <c r="C197" s="7" t="s">
        <v>118</v>
      </c>
      <c r="D197" s="58">
        <v>134932000</v>
      </c>
      <c r="E197" s="58" t="s">
        <v>31</v>
      </c>
      <c r="F197" s="129"/>
      <c r="G197" s="129"/>
      <c r="H197" s="129"/>
      <c r="I197" s="129"/>
      <c r="J197" s="129"/>
      <c r="K197" s="129"/>
      <c r="L197" s="129"/>
      <c r="M197" s="129"/>
      <c r="N197" s="129"/>
      <c r="O197" s="114"/>
      <c r="P197" s="44"/>
      <c r="Q197" s="44"/>
      <c r="R197" s="73" t="s">
        <v>31</v>
      </c>
      <c r="Y197" s="87"/>
      <c r="Z197" s="87"/>
    </row>
    <row r="198" spans="1:26" ht="12.75">
      <c r="A198" s="7" t="s">
        <v>31</v>
      </c>
      <c r="B198" s="7"/>
      <c r="C198" s="7" t="s">
        <v>129</v>
      </c>
      <c r="D198" s="58">
        <v>33972000</v>
      </c>
      <c r="E198" s="58" t="s">
        <v>31</v>
      </c>
      <c r="F198" s="129"/>
      <c r="G198" s="129"/>
      <c r="H198" s="129"/>
      <c r="I198" s="129"/>
      <c r="J198" s="129"/>
      <c r="K198" s="130"/>
      <c r="L198" s="129"/>
      <c r="M198" s="129"/>
      <c r="N198" s="129"/>
      <c r="O198" s="129"/>
      <c r="P198" s="44" t="s">
        <v>132</v>
      </c>
      <c r="Q198" s="44"/>
      <c r="R198" s="44" t="s">
        <v>31</v>
      </c>
      <c r="Y198" s="87"/>
      <c r="Z198" s="87"/>
    </row>
    <row r="199" spans="1:26" ht="12.75">
      <c r="A199" s="7"/>
      <c r="B199" s="7"/>
      <c r="C199" s="128">
        <v>0.06</v>
      </c>
      <c r="D199" s="58">
        <v>6057600</v>
      </c>
      <c r="E199" s="58"/>
      <c r="F199" s="129"/>
      <c r="G199" s="89"/>
      <c r="H199" s="89"/>
      <c r="I199" s="89"/>
      <c r="J199" s="89"/>
      <c r="K199" s="89"/>
      <c r="L199" s="89"/>
      <c r="M199" s="129"/>
      <c r="N199" s="87"/>
      <c r="O199" s="114"/>
      <c r="P199" s="44" t="s">
        <v>112</v>
      </c>
      <c r="Q199" s="44"/>
      <c r="R199" s="44"/>
      <c r="Y199" s="87"/>
      <c r="Z199" s="87"/>
    </row>
    <row r="200" spans="3:26" ht="12.75">
      <c r="C200" s="128" t="s">
        <v>131</v>
      </c>
      <c r="D200" s="58">
        <f>D197-D198-D199</f>
        <v>94902400</v>
      </c>
      <c r="E200" s="44"/>
      <c r="F200" s="114"/>
      <c r="G200" s="114"/>
      <c r="H200" s="114"/>
      <c r="I200" s="129"/>
      <c r="J200" s="114"/>
      <c r="K200" s="114"/>
      <c r="L200" s="114"/>
      <c r="M200" s="129"/>
      <c r="N200" s="114"/>
      <c r="O200" s="114"/>
      <c r="P200" s="44"/>
      <c r="Q200" s="44"/>
      <c r="R200" s="44"/>
      <c r="Y200" s="87"/>
      <c r="Z200" s="87"/>
    </row>
    <row r="201" spans="1:26" ht="12.75">
      <c r="A201" s="7" t="s">
        <v>116</v>
      </c>
      <c r="B201" s="7"/>
      <c r="C201" s="7" t="s">
        <v>31</v>
      </c>
      <c r="D201" s="58" t="s">
        <v>31</v>
      </c>
      <c r="E201" s="58" t="s">
        <v>31</v>
      </c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Q201" s="44"/>
      <c r="R201" s="44"/>
      <c r="Y201" s="87"/>
      <c r="Z201" s="87"/>
    </row>
    <row r="202" spans="1:26" ht="12.75">
      <c r="A202" s="7" t="s">
        <v>117</v>
      </c>
      <c r="B202" s="7"/>
      <c r="C202" s="7" t="s">
        <v>31</v>
      </c>
      <c r="D202" s="58" t="s">
        <v>31</v>
      </c>
      <c r="E202" s="58" t="s">
        <v>31</v>
      </c>
      <c r="F202" s="129"/>
      <c r="G202" s="89"/>
      <c r="H202" s="89"/>
      <c r="I202" s="89"/>
      <c r="J202" s="89"/>
      <c r="K202" s="89"/>
      <c r="L202" s="89"/>
      <c r="M202" s="89"/>
      <c r="N202" s="89"/>
      <c r="O202" s="87"/>
      <c r="R202" s="44"/>
      <c r="Y202" s="87"/>
      <c r="Z202" s="87"/>
    </row>
    <row r="203" spans="4:26" ht="12.75">
      <c r="D203" s="44"/>
      <c r="E203" s="44"/>
      <c r="F203" s="114"/>
      <c r="G203" s="114"/>
      <c r="H203" s="114"/>
      <c r="I203" s="129"/>
      <c r="J203" s="114"/>
      <c r="K203" s="114"/>
      <c r="L203" s="114"/>
      <c r="M203" s="129"/>
      <c r="N203" s="114"/>
      <c r="O203" s="114"/>
      <c r="R203" s="44"/>
      <c r="Y203" s="87"/>
      <c r="Z203" s="87"/>
    </row>
    <row r="204" spans="4:26" ht="12.75">
      <c r="D204" s="44"/>
      <c r="E204" s="44"/>
      <c r="F204" s="44"/>
      <c r="R204" s="44"/>
      <c r="Y204" s="87"/>
      <c r="Z204" s="87"/>
    </row>
    <row r="205" spans="4:18" ht="12.75">
      <c r="D205" s="44"/>
      <c r="E205" s="44"/>
      <c r="F205" s="44"/>
      <c r="R205" s="44"/>
    </row>
    <row r="206" spans="4:18" ht="12.75">
      <c r="D206" s="44"/>
      <c r="E206" s="44"/>
      <c r="F206" s="44"/>
      <c r="J206" s="44"/>
      <c r="K206" s="44"/>
      <c r="L206" s="44"/>
      <c r="M206" s="44"/>
      <c r="N206" s="44"/>
      <c r="O206" s="44"/>
      <c r="R206" s="44"/>
    </row>
    <row r="207" spans="10:17" ht="12.75">
      <c r="J207" s="44"/>
      <c r="K207" s="44"/>
      <c r="L207" s="44"/>
      <c r="N207" s="44"/>
      <c r="O207" s="44"/>
      <c r="Q207" s="44"/>
    </row>
    <row r="209" spans="10:15" ht="12.75">
      <c r="J209" s="44"/>
      <c r="K209" s="44"/>
      <c r="L209" s="44"/>
      <c r="M209" s="44"/>
      <c r="N209" s="44"/>
      <c r="O209" s="44"/>
    </row>
    <row r="210" spans="10:15" ht="12.75">
      <c r="J210" s="44"/>
      <c r="K210" s="44"/>
      <c r="L210" s="44"/>
      <c r="M210" s="44"/>
      <c r="N210" s="44"/>
      <c r="O210" s="44"/>
    </row>
    <row r="211" spans="10:17" ht="12.75">
      <c r="J211" s="44"/>
      <c r="K211" s="44"/>
      <c r="L211" s="44"/>
      <c r="M211" s="44"/>
      <c r="N211" s="44"/>
      <c r="O211" s="44"/>
      <c r="Q211" s="44"/>
    </row>
    <row r="213" spans="11:17" ht="12.75">
      <c r="K213" s="44"/>
      <c r="O213" s="44"/>
      <c r="Q213" s="44"/>
    </row>
    <row r="216" spans="11:15" ht="12.75">
      <c r="K216" s="44"/>
      <c r="O216" s="44"/>
    </row>
  </sheetData>
  <mergeCells count="9">
    <mergeCell ref="S78:S79"/>
    <mergeCell ref="B94:D94"/>
    <mergeCell ref="G94:I94"/>
    <mergeCell ref="L94:N94"/>
    <mergeCell ref="B21:D21"/>
    <mergeCell ref="G21:I21"/>
    <mergeCell ref="L21:N21"/>
    <mergeCell ref="D183:E183"/>
    <mergeCell ref="M76:N76"/>
  </mergeCells>
  <printOptions/>
  <pageMargins left="0.1968503937007874" right="0.15748031496062992" top="0.15748031496062992" bottom="0.4724409448818898" header="0.15748031496062992" footer="0.5118110236220472"/>
  <pageSetup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